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mxs\Desktop\Dokumente für Kunden\Domus Propria\3. Immobilie\"/>
    </mc:Choice>
  </mc:AlternateContent>
  <xr:revisionPtr revIDLastSave="0" documentId="13_ncr:1_{AD5E9BFA-EC5D-4578-A347-B343D59CB706}" xr6:coauthVersionLast="47" xr6:coauthVersionMax="47" xr10:uidLastSave="{00000000-0000-0000-0000-000000000000}"/>
  <bookViews>
    <workbookView xWindow="1950" yWindow="1980" windowWidth="21600" windowHeight="11385" xr2:uid="{00000000-000D-0000-FFFF-FFFF00000000}"/>
  </bookViews>
  <sheets>
    <sheet name="Deutsch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  <c r="B58" i="1"/>
  <c r="B56" i="1"/>
  <c r="B54" i="1"/>
  <c r="B52" i="1"/>
  <c r="B50" i="1"/>
  <c r="B48" i="1"/>
  <c r="B46" i="1"/>
  <c r="B44" i="1"/>
  <c r="B42" i="1"/>
  <c r="B40" i="1"/>
  <c r="B38" i="1"/>
  <c r="B36" i="1"/>
  <c r="B34" i="1"/>
  <c r="B32" i="1"/>
  <c r="B30" i="1"/>
  <c r="B28" i="1"/>
  <c r="B26" i="1"/>
  <c r="B24" i="1"/>
  <c r="B70" i="1"/>
  <c r="F70" i="1" s="1"/>
  <c r="D68" i="1"/>
  <c r="B68" i="1"/>
  <c r="F68" i="1" s="1"/>
  <c r="B64" i="1"/>
  <c r="F62" i="1"/>
  <c r="B62" i="1"/>
  <c r="D56" i="1"/>
  <c r="B60" i="1"/>
  <c r="F83" i="1"/>
  <c r="A83" i="1"/>
  <c r="B79" i="1"/>
  <c r="A79" i="1"/>
  <c r="A68" i="1"/>
  <c r="I74" i="1"/>
  <c r="F76" i="1"/>
  <c r="A76" i="1"/>
  <c r="A74" i="1"/>
  <c r="A72" i="1"/>
  <c r="A70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J22" i="1"/>
  <c r="H22" i="1"/>
  <c r="F22" i="1"/>
  <c r="D22" i="1"/>
  <c r="B22" i="1"/>
  <c r="A22" i="1"/>
  <c r="E20" i="1"/>
  <c r="B20" i="1"/>
  <c r="H18" i="1"/>
  <c r="D18" i="1"/>
  <c r="F16" i="1"/>
  <c r="A18" i="1"/>
  <c r="A14" i="1"/>
  <c r="A16" i="1"/>
  <c r="D11" i="1"/>
  <c r="D12" i="1"/>
  <c r="A12" i="1"/>
  <c r="D70" i="1" l="1"/>
  <c r="D24" i="1"/>
  <c r="F24" i="1"/>
  <c r="H72" i="1"/>
  <c r="F60" i="1" l="1"/>
  <c r="F66" i="1"/>
  <c r="F64" i="1"/>
  <c r="D50" i="1" l="1"/>
  <c r="F50" i="1"/>
  <c r="D48" i="1"/>
  <c r="F48" i="1"/>
  <c r="D44" i="1"/>
  <c r="F44" i="1"/>
  <c r="D40" i="1"/>
  <c r="F40" i="1"/>
  <c r="D32" i="1"/>
  <c r="F32" i="1"/>
  <c r="D46" i="1"/>
  <c r="F46" i="1"/>
  <c r="D26" i="1"/>
  <c r="F26" i="1"/>
  <c r="D38" i="1"/>
  <c r="F38" i="1"/>
  <c r="D54" i="1"/>
  <c r="F54" i="1"/>
  <c r="F56" i="1"/>
  <c r="D52" i="1"/>
  <c r="F52" i="1"/>
  <c r="D34" i="1"/>
  <c r="F34" i="1"/>
  <c r="D28" i="1"/>
  <c r="F28" i="1"/>
  <c r="D58" i="1"/>
  <c r="F58" i="1"/>
  <c r="D36" i="1"/>
  <c r="F36" i="1"/>
  <c r="D42" i="1"/>
  <c r="F42" i="1"/>
  <c r="D30" i="1"/>
  <c r="F30" i="1"/>
  <c r="B72" i="1"/>
  <c r="F18" i="1" l="1"/>
  <c r="J18" i="1" s="1"/>
  <c r="F72" i="1"/>
  <c r="D72" i="1"/>
</calcChain>
</file>

<file path=xl/sharedStrings.xml><?xml version="1.0" encoding="utf-8"?>
<sst xmlns="http://schemas.openxmlformats.org/spreadsheetml/2006/main" count="5" uniqueCount="5">
  <si>
    <t xml:space="preserve">  </t>
  </si>
  <si>
    <t>m²</t>
  </si>
  <si>
    <t>Deutsch</t>
  </si>
  <si>
    <t xml:space="preserve">     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</si>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</sst>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€-407];[Red]&quot;-&quot;#,##0.00&quot; &quot;[$€-407]"/>
    <numFmt numFmtId="165" formatCode="#,##0&quot; &quot;[$€-407];&quot;-&quot;#,##0&quot; &quot;[$€-407]"/>
    <numFmt numFmtId="166" formatCode="#,##0.00\ &quot;€&quot;"/>
    <numFmt numFmtId="167" formatCode="#,##0\ &quot;€&quot;"/>
  </numFmts>
  <fonts count="2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2"/>
      <color theme="2" tint="-0.499984740745262"/>
      <name val="Arial"/>
      <family val="2"/>
    </font>
    <font>
      <sz val="11"/>
      <color theme="2" tint="-0.499984740745262"/>
      <name val="Arial"/>
      <family val="2"/>
    </font>
    <font>
      <sz val="18"/>
      <color theme="2" tint="-0.499984740745262"/>
      <name val="Calibri Light"/>
      <family val="2"/>
      <scheme val="major"/>
    </font>
    <font>
      <b/>
      <sz val="12"/>
      <color theme="2" tint="-0.499984740745262"/>
      <name val="Calibri"/>
      <family val="2"/>
      <scheme val="minor"/>
    </font>
    <font>
      <b/>
      <u/>
      <sz val="18"/>
      <color theme="2" tint="-0.499984740745262"/>
      <name val="Calibri Light"/>
      <family val="2"/>
      <scheme val="major"/>
    </font>
    <font>
      <i/>
      <sz val="12"/>
      <color theme="2" tint="-0.499984740745262"/>
      <name val="Calibri Light"/>
      <family val="2"/>
      <scheme val="major"/>
    </font>
    <font>
      <sz val="11"/>
      <color theme="2" tint="-0.499984740745262"/>
      <name val="Calibri"/>
      <family val="2"/>
      <scheme val="minor"/>
    </font>
    <font>
      <b/>
      <u/>
      <sz val="12"/>
      <color theme="2" tint="-0.499984740745262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u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u/>
      <sz val="11"/>
      <color theme="2" tint="-0.499984740745262"/>
      <name val="Calibri"/>
      <family val="2"/>
      <scheme val="minor"/>
    </font>
    <font>
      <u/>
      <sz val="11"/>
      <color theme="10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u/>
      <sz val="14"/>
      <color theme="2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999999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theme="0" tint="-0.249977111117893"/>
        <bgColor rgb="FFDDDDD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9999"/>
      </patternFill>
    </fill>
    <fill>
      <patternFill patternType="solid">
        <fgColor theme="4" tint="0.59999389629810485"/>
        <bgColor rgb="FFDDDDDD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3" fillId="4" borderId="0" xfId="0" applyFont="1" applyFill="1"/>
    <xf numFmtId="0" fontId="4" fillId="5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2" borderId="0" xfId="0" applyFont="1" applyFill="1"/>
    <xf numFmtId="0" fontId="4" fillId="3" borderId="0" xfId="0" applyFont="1" applyFill="1"/>
    <xf numFmtId="0" fontId="7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6" borderId="0" xfId="0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quotePrefix="1" applyFont="1"/>
    <xf numFmtId="0" fontId="11" fillId="0" borderId="0" xfId="0" applyFont="1"/>
    <xf numFmtId="0" fontId="12" fillId="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5" fillId="4" borderId="0" xfId="0" applyFont="1" applyFill="1"/>
    <xf numFmtId="0" fontId="7" fillId="4" borderId="0" xfId="0" applyFont="1" applyFill="1"/>
    <xf numFmtId="0" fontId="11" fillId="4" borderId="0" xfId="0" applyFont="1" applyFill="1"/>
    <xf numFmtId="0" fontId="3" fillId="8" borderId="0" xfId="0" applyFont="1" applyFill="1" applyAlignment="1">
      <alignment horizontal="center" vertical="center"/>
    </xf>
    <xf numFmtId="0" fontId="14" fillId="2" borderId="0" xfId="0" applyFont="1" applyFill="1"/>
    <xf numFmtId="0" fontId="3" fillId="4" borderId="0" xfId="0" applyFont="1" applyFill="1" applyAlignment="1">
      <alignment horizontal="center" vertical="center"/>
    </xf>
    <xf numFmtId="0" fontId="5" fillId="0" borderId="2" xfId="0" applyFont="1" applyBorder="1"/>
    <xf numFmtId="0" fontId="5" fillId="4" borderId="2" xfId="0" applyFont="1" applyFill="1" applyBorder="1"/>
    <xf numFmtId="0" fontId="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/>
    <xf numFmtId="166" fontId="13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/>
    </xf>
    <xf numFmtId="165" fontId="8" fillId="10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 applyProtection="1">
      <alignment horizontal="center" vertical="center"/>
      <protection locked="0" hidden="1"/>
    </xf>
    <xf numFmtId="0" fontId="3" fillId="8" borderId="0" xfId="0" applyFont="1" applyFill="1" applyAlignment="1" applyProtection="1">
      <alignment horizontal="center" vertical="center"/>
      <protection locked="0" hidden="1"/>
    </xf>
    <xf numFmtId="167" fontId="13" fillId="9" borderId="0" xfId="0" applyNumberFormat="1" applyFont="1" applyFill="1" applyAlignment="1">
      <alignment horizontal="center" vertical="center"/>
    </xf>
    <xf numFmtId="0" fontId="3" fillId="7" borderId="1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4" fillId="4" borderId="0" xfId="0" applyFont="1" applyFill="1"/>
    <xf numFmtId="0" fontId="17" fillId="5" borderId="0" xfId="5" applyFill="1" applyBorder="1"/>
    <xf numFmtId="167" fontId="13" fillId="12" borderId="0" xfId="0" applyNumberFormat="1" applyFont="1" applyFill="1" applyAlignment="1" applyProtection="1">
      <alignment horizontal="center" vertical="center"/>
      <protection locked="0"/>
    </xf>
    <xf numFmtId="165" fontId="3" fillId="3" borderId="0" xfId="0" applyNumberFormat="1" applyFont="1" applyFill="1" applyAlignment="1" applyProtection="1">
      <alignment horizontal="center" vertical="center"/>
      <protection locked="0" hidden="1"/>
    </xf>
    <xf numFmtId="0" fontId="6" fillId="4" borderId="0" xfId="0" applyFont="1" applyFill="1"/>
    <xf numFmtId="0" fontId="18" fillId="0" borderId="0" xfId="0" applyFont="1"/>
    <xf numFmtId="0" fontId="3" fillId="11" borderId="0" xfId="0" applyFont="1" applyFill="1" applyAlignment="1" applyProtection="1">
      <alignment horizontal="center" vertical="center"/>
      <protection locked="0"/>
    </xf>
    <xf numFmtId="0" fontId="8" fillId="11" borderId="0" xfId="0" applyFont="1" applyFill="1" applyAlignment="1" applyProtection="1">
      <alignment horizontal="center" vertical="center"/>
      <protection locked="0"/>
    </xf>
    <xf numFmtId="0" fontId="12" fillId="0" borderId="0" xfId="0" applyFont="1"/>
    <xf numFmtId="0" fontId="12" fillId="4" borderId="0" xfId="0" applyFont="1" applyFill="1" applyAlignment="1">
      <alignment horizontal="center" vertical="center"/>
    </xf>
    <xf numFmtId="0" fontId="15" fillId="0" borderId="0" xfId="0" applyFont="1"/>
    <xf numFmtId="0" fontId="20" fillId="0" borderId="0" xfId="0" applyFont="1"/>
    <xf numFmtId="0" fontId="19" fillId="7" borderId="4" xfId="0" applyFont="1" applyFill="1" applyBorder="1" applyAlignment="1" applyProtection="1">
      <alignment horizontal="center" vertical="center"/>
      <protection locked="0"/>
    </xf>
    <xf numFmtId="165" fontId="3" fillId="13" borderId="0" xfId="0" applyNumberFormat="1" applyFont="1" applyFill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</cellXfs>
  <cellStyles count="6">
    <cellStyle name="Heading" xfId="1" xr:uid="{00000000-0005-0000-0000-000000000000}"/>
    <cellStyle name="Heading1" xfId="2" xr:uid="{00000000-0005-0000-0000-000001000000}"/>
    <cellStyle name="Link" xfId="5" builtinId="8"/>
    <cellStyle name="Result" xfId="3" xr:uid="{00000000-0005-0000-0000-000003000000}"/>
    <cellStyle name="Result2" xfId="4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73</xdr:row>
      <xdr:rowOff>142875</xdr:rowOff>
    </xdr:from>
    <xdr:to>
      <xdr:col>3</xdr:col>
      <xdr:colOff>561975</xdr:colOff>
      <xdr:row>76</xdr:row>
      <xdr:rowOff>95250</xdr:rowOff>
    </xdr:to>
    <xdr:pic>
      <xdr:nvPicPr>
        <xdr:cNvPr id="3" name="Grafik 2" descr="Pfeil nach rechts Silhouette">
          <a:extLst>
            <a:ext uri="{FF2B5EF4-FFF2-40B4-BE49-F238E27FC236}">
              <a16:creationId xmlns:a16="http://schemas.microsoft.com/office/drawing/2014/main" id="{0BA3B959-1AF5-46C2-B0C7-704B02367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181350" y="12096750"/>
          <a:ext cx="552450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8</xdr:row>
      <xdr:rowOff>85959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3B07B46-2D60-E838-C406-FF80E2435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3925" cy="167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O83"/>
  <sheetViews>
    <sheetView showGridLines="0" showRowColHeaders="0" tabSelected="1" topLeftCell="A11" zoomScaleNormal="100" workbookViewId="0">
      <selection activeCell="J12" sqref="J12"/>
    </sheetView>
  </sheetViews>
  <sheetFormatPr baseColWidth="10" defaultRowHeight="15" x14ac:dyDescent="0.2"/>
  <cols>
    <col min="1" max="1" width="24.75" style="5" customWidth="1"/>
    <col min="2" max="2" width="13.5" style="5" customWidth="1"/>
    <col min="3" max="3" width="2.875" style="5" customWidth="1"/>
    <col min="4" max="4" width="13.375" style="5" customWidth="1"/>
    <col min="5" max="5" width="3.125" style="5" customWidth="1"/>
    <col min="6" max="6" width="13.375" style="5" customWidth="1"/>
    <col min="7" max="7" width="3.375" style="5" customWidth="1"/>
    <col min="8" max="8" width="13.375" style="5" customWidth="1"/>
    <col min="9" max="9" width="3.375" style="27" customWidth="1"/>
    <col min="10" max="10" width="17.625" style="5" customWidth="1"/>
    <col min="11" max="11" width="3.25" style="5" customWidth="1"/>
    <col min="12" max="12" width="15.875" style="5" customWidth="1"/>
    <col min="13" max="13" width="17.75" style="5" customWidth="1"/>
    <col min="14" max="14" width="14" style="5" customWidth="1"/>
    <col min="15" max="1029" width="10.75" style="5" customWidth="1"/>
    <col min="1030" max="16384" width="11" style="6"/>
  </cols>
  <sheetData>
    <row r="1" spans="1:14" ht="15.75" x14ac:dyDescent="0.25">
      <c r="A1" s="50"/>
      <c r="B1" s="2"/>
      <c r="C1" s="2"/>
      <c r="D1" s="2"/>
      <c r="E1" s="2"/>
      <c r="F1" s="2"/>
      <c r="G1" s="2"/>
      <c r="H1" s="51"/>
      <c r="I1" s="2"/>
      <c r="J1" s="51"/>
      <c r="K1" s="2"/>
      <c r="L1" s="2"/>
      <c r="M1" s="3"/>
      <c r="N1" s="4"/>
    </row>
    <row r="2" spans="1:14" ht="15.75" x14ac:dyDescent="0.25">
      <c r="A2" s="7"/>
      <c r="B2" s="4"/>
      <c r="C2" s="4"/>
      <c r="D2" s="4"/>
      <c r="E2" s="4"/>
      <c r="F2" s="4"/>
      <c r="G2" s="4"/>
      <c r="H2" s="4"/>
      <c r="I2" s="3"/>
      <c r="J2" s="4"/>
      <c r="K2" s="4"/>
      <c r="L2" s="4"/>
      <c r="M2" s="4"/>
      <c r="N2" s="4"/>
    </row>
    <row r="3" spans="1:14" ht="17.649999999999999" customHeight="1" x14ac:dyDescent="0.25">
      <c r="A3" s="7"/>
      <c r="D3" s="55"/>
      <c r="E3" s="55"/>
      <c r="F3" s="55"/>
      <c r="G3" s="55"/>
      <c r="H3" s="55"/>
      <c r="I3" s="1"/>
      <c r="J3" s="7"/>
      <c r="L3" s="4"/>
      <c r="M3" s="8"/>
      <c r="N3" s="9"/>
    </row>
    <row r="4" spans="1:14" ht="15.75" x14ac:dyDescent="0.25">
      <c r="D4" s="1"/>
      <c r="E4" s="7"/>
      <c r="L4" s="4"/>
      <c r="M4" s="8"/>
      <c r="N4" s="9"/>
    </row>
    <row r="5" spans="1:14" ht="15.75" x14ac:dyDescent="0.25">
      <c r="A5" s="7"/>
      <c r="L5" s="4"/>
      <c r="M5" s="8"/>
      <c r="N5" s="9"/>
    </row>
    <row r="6" spans="1:14" x14ac:dyDescent="0.2">
      <c r="L6" s="3"/>
      <c r="M6" s="8"/>
      <c r="N6" s="9"/>
    </row>
    <row r="7" spans="1:14" x14ac:dyDescent="0.2">
      <c r="L7" s="3"/>
      <c r="M7" s="8"/>
      <c r="N7" s="9"/>
    </row>
    <row r="8" spans="1:14" x14ac:dyDescent="0.2">
      <c r="L8" s="3"/>
      <c r="M8" s="3"/>
      <c r="N8" s="3"/>
    </row>
    <row r="9" spans="1:14" ht="8.85" customHeight="1" x14ac:dyDescent="0.2">
      <c r="L9" s="3"/>
      <c r="M9" s="3"/>
      <c r="N9" s="3"/>
    </row>
    <row r="10" spans="1:14" ht="15" hidden="1" customHeight="1" x14ac:dyDescent="0.35">
      <c r="I10" s="28"/>
      <c r="L10" s="3"/>
      <c r="M10" s="11"/>
      <c r="N10" s="12"/>
    </row>
    <row r="11" spans="1:14" ht="22.5" customHeight="1" thickBot="1" x14ac:dyDescent="0.4">
      <c r="D11" s="21" t="str">
        <f>IF(B12="Deutsch","Formular zur Baukostenschätzung",IF(B12="English","Statement and calculation of building costs"))</f>
        <v>Formular zur Baukostenschätzung</v>
      </c>
      <c r="E11" s="10"/>
      <c r="F11" s="10"/>
      <c r="G11" s="10"/>
      <c r="H11" s="10"/>
      <c r="I11" s="10"/>
      <c r="L11" s="3"/>
      <c r="M11" s="8"/>
      <c r="N11" s="9"/>
    </row>
    <row r="12" spans="1:14" ht="16.5" thickBot="1" x14ac:dyDescent="0.3">
      <c r="A12" s="65" t="str">
        <f>IF(B12="Deutsch","Sprache:",IF(B12="English","language:"))</f>
        <v>Sprache:</v>
      </c>
      <c r="B12" s="62" t="s">
        <v>2</v>
      </c>
      <c r="D12" s="22" t="str">
        <f>IF(B12="Deutsch","Bei Massivbau / Stein auf Stein mit zusätzlichen Kosten",IF(B12="English","to use if you build a solid house and there are trades to be carried out."))</f>
        <v>Bei Massivbau / Stein auf Stein mit zusätzlichen Kosten</v>
      </c>
      <c r="I12" s="5"/>
      <c r="J12" s="7"/>
      <c r="K12" s="7"/>
      <c r="L12" s="3"/>
      <c r="M12" s="8"/>
      <c r="N12" s="9"/>
    </row>
    <row r="13" spans="1:14" ht="7.5" customHeight="1" x14ac:dyDescent="0.25">
      <c r="F13" s="7"/>
      <c r="G13" s="7"/>
      <c r="H13" s="7"/>
      <c r="I13" s="1"/>
      <c r="J13" s="7"/>
      <c r="K13" s="7"/>
      <c r="L13" s="1"/>
      <c r="M13" s="8"/>
      <c r="N13" s="9"/>
    </row>
    <row r="14" spans="1:14" ht="15.75" x14ac:dyDescent="0.25">
      <c r="A14" s="58" t="str">
        <f>IF(B12="Deutsch","Bauherren",IF(B12="English","builders"))</f>
        <v>Bauherren</v>
      </c>
      <c r="B14" s="44"/>
      <c r="C14" s="44"/>
      <c r="D14" s="44"/>
      <c r="E14" s="44"/>
      <c r="F14" s="44"/>
      <c r="G14" s="44"/>
      <c r="H14" s="44"/>
      <c r="I14" s="1"/>
      <c r="J14" s="7"/>
      <c r="K14" s="7"/>
      <c r="L14" s="1"/>
      <c r="M14" s="3"/>
      <c r="N14" s="3"/>
    </row>
    <row r="15" spans="1:14" ht="7.5" customHeight="1" x14ac:dyDescent="0.25">
      <c r="A15" s="23"/>
      <c r="B15" s="7"/>
      <c r="C15" s="7"/>
      <c r="D15" s="7"/>
      <c r="E15" s="7"/>
      <c r="F15" s="7"/>
      <c r="G15" s="7"/>
      <c r="H15" s="7"/>
      <c r="I15" s="1"/>
      <c r="J15" s="7"/>
      <c r="K15" s="7"/>
      <c r="L15" s="1"/>
      <c r="M15" s="3"/>
      <c r="N15" s="3"/>
    </row>
    <row r="16" spans="1:14" ht="15.75" x14ac:dyDescent="0.25">
      <c r="A16" s="58" t="str">
        <f>IF(B12="Deutsch","Objektadresse:",IF(B12="English","property adress:"))</f>
        <v>Objektadresse:</v>
      </c>
      <c r="B16" s="44"/>
      <c r="C16" s="44"/>
      <c r="D16" s="44"/>
      <c r="E16" s="45"/>
      <c r="F16" s="59" t="str">
        <f>IF(B12="Deutsch","Grundstücksgröße:",IF(B12="English","plot size:"))</f>
        <v>Grundstücksgröße:</v>
      </c>
      <c r="G16" s="45"/>
      <c r="H16" s="56">
        <v>0</v>
      </c>
      <c r="I16" s="1" t="s">
        <v>1</v>
      </c>
      <c r="J16" s="7"/>
      <c r="K16" s="7"/>
      <c r="L16" s="1"/>
      <c r="M16" s="3"/>
      <c r="N16" s="3"/>
    </row>
    <row r="17" spans="1:1029" ht="7.5" customHeight="1" x14ac:dyDescent="0.25">
      <c r="A17" s="7"/>
      <c r="B17" s="7"/>
      <c r="C17" s="7"/>
      <c r="D17" s="7"/>
      <c r="E17" s="7"/>
      <c r="F17" s="7"/>
      <c r="G17" s="7"/>
      <c r="H17" s="7"/>
      <c r="I17" s="1"/>
      <c r="J17" s="7"/>
      <c r="K17" s="7"/>
      <c r="L17" s="1"/>
      <c r="M17" s="3"/>
      <c r="N17" s="3"/>
    </row>
    <row r="18" spans="1:1029" ht="18.75" x14ac:dyDescent="0.25">
      <c r="A18" s="25" t="str">
        <f>IF(B12="Deutsch","Hauspreis / Hauskosten:",IF(B12="English","house price / building costs:"))</f>
        <v>Hauspreis / Hauskosten:</v>
      </c>
      <c r="B18" s="52">
        <v>0</v>
      </c>
      <c r="C18" s="14"/>
      <c r="D18" s="25" t="str">
        <f>IF(B12="Deutsch","Baukosten gesamt:",IF(B12="English","building costs total:"))</f>
        <v>Baukosten gesamt:</v>
      </c>
      <c r="E18" s="13"/>
      <c r="F18" s="43">
        <f>B72</f>
        <v>0</v>
      </c>
      <c r="G18" s="15"/>
      <c r="H18" s="15" t="str">
        <f>IF(B12="Deutsch","Inklusive Grundstück:",IF(B12="English","incl.plot"))</f>
        <v>Inklusive Grundstück:</v>
      </c>
      <c r="I18" s="13"/>
      <c r="J18" s="43">
        <f>F18+B74+B76</f>
        <v>0</v>
      </c>
      <c r="K18" s="38"/>
      <c r="L18" s="1"/>
      <c r="M18" s="3"/>
      <c r="N18" s="3"/>
    </row>
    <row r="19" spans="1:1029" ht="8.85" customHeight="1" x14ac:dyDescent="0.25">
      <c r="A19" s="24"/>
      <c r="B19" s="24"/>
      <c r="C19" s="24"/>
      <c r="D19" s="24"/>
      <c r="E19" s="24"/>
      <c r="F19" s="24"/>
      <c r="G19" s="24"/>
      <c r="H19" s="24"/>
      <c r="I19" s="29"/>
      <c r="J19" s="24"/>
      <c r="K19" s="24"/>
      <c r="L19" s="1"/>
      <c r="M19" s="3"/>
      <c r="N19" s="3"/>
    </row>
    <row r="20" spans="1:1029" ht="15.75" x14ac:dyDescent="0.25">
      <c r="B20" s="39" t="str">
        <f>IF(B12="Deutsch","Automatisch ausfüllen?",IF(B12="English","fill in automatically?"))</f>
        <v>Automatisch ausfüllen?</v>
      </c>
      <c r="C20" s="24"/>
      <c r="D20" s="57" t="s">
        <v>4</v>
      </c>
      <c r="E20" s="24" t="str">
        <f>IF(B12="Deutsch","Dafür müssen Daten in die blauen Felder eingetragen werden.",IF(B12="English","to use this feature, please fill in the blue cells."))</f>
        <v>Dafür müssen Daten in die blauen Felder eingetragen werden.</v>
      </c>
      <c r="F20" s="24"/>
      <c r="G20" s="24"/>
      <c r="H20" s="24"/>
      <c r="I20" s="24"/>
      <c r="J20" s="29"/>
      <c r="K20" s="24"/>
      <c r="L20" s="19"/>
      <c r="M20" s="3"/>
      <c r="N20" s="3"/>
    </row>
    <row r="21" spans="1:1029" s="54" customFormat="1" ht="8.85" customHeight="1" x14ac:dyDescent="0.25">
      <c r="A21" s="7"/>
      <c r="B21" s="7"/>
      <c r="C21" s="7"/>
      <c r="D21" s="7"/>
      <c r="E21" s="7"/>
      <c r="F21" s="7"/>
      <c r="G21" s="7"/>
      <c r="H21" s="7"/>
      <c r="I21" s="1"/>
      <c r="J21" s="7"/>
      <c r="K21" s="7"/>
      <c r="L21" s="1"/>
      <c r="M21" s="3"/>
      <c r="N21" s="3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</row>
    <row r="22" spans="1:1029" ht="15.75" x14ac:dyDescent="0.2">
      <c r="A22" s="25" t="str">
        <f>IF(B12="Deutsch","Gewerke",IF(B12="English","trades"))</f>
        <v>Gewerke</v>
      </c>
      <c r="B22" s="26" t="str">
        <f>IF(B12="Deutsch","Gesamt",IF(B12="English","total"))</f>
        <v>Gesamt</v>
      </c>
      <c r="C22" s="26"/>
      <c r="D22" s="26" t="str">
        <f>IF(B12="Deutsch","Material",IF(B12="English","material"))</f>
        <v>Material</v>
      </c>
      <c r="E22" s="26"/>
      <c r="F22" s="26" t="str">
        <f>IF(B12="Deutsch","Lohn",IF(B12="English","salary"))</f>
        <v>Lohn</v>
      </c>
      <c r="G22" s="26"/>
      <c r="H22" s="26" t="str">
        <f>IF(B12="Deutsch","davon Eigneleistung",IF(B12="English","pers. contribution"))</f>
        <v>davon Eigneleistung</v>
      </c>
      <c r="I22" s="26"/>
      <c r="J22" s="26" t="str">
        <f>IF(B12="Deutsch","Anmerkungen",IF(B12="English","comments"))</f>
        <v>Anmerkungen</v>
      </c>
      <c r="K22" s="26"/>
      <c r="L22" s="19"/>
      <c r="M22" s="3"/>
      <c r="N22" s="3"/>
    </row>
    <row r="23" spans="1:1029" s="54" customFormat="1" ht="8.25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"/>
      <c r="M23" s="3"/>
      <c r="N23" s="3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</row>
    <row r="24" spans="1:1029" ht="15.75" x14ac:dyDescent="0.25">
      <c r="A24" s="31" t="str">
        <f>IF(B12="Deutsch","Erdarbeiten",IF(B12="English","earthworks"))</f>
        <v>Erdarbeiten</v>
      </c>
      <c r="B24" s="41" t="str">
        <f>IF(D20="Ja",B18*8/100,IF(D20="Yes",B18*8/100,IF(D20="Nein","",IF(D20="No",""))))</f>
        <v/>
      </c>
      <c r="C24" s="18"/>
      <c r="D24" s="41" t="str">
        <f>IF(D20="Ja",B24*50/100,IF(D20="Yes",B24*50/100,IF(D20="Nein","",IF(D20="No",""))))</f>
        <v/>
      </c>
      <c r="E24" s="18"/>
      <c r="F24" s="41" t="str">
        <f>IF(D20="Ja",B24*50/100,IF(D20="Yes",B24*50/100,IF(D20="Nein","",IF(D20="No",""))))</f>
        <v/>
      </c>
      <c r="G24" s="18"/>
      <c r="H24" s="41"/>
      <c r="I24" s="18"/>
      <c r="J24" s="42"/>
      <c r="K24" s="30"/>
      <c r="L24" s="19"/>
      <c r="M24" s="3"/>
      <c r="N24" s="3"/>
    </row>
    <row r="25" spans="1:1029" s="54" customFormat="1" ht="8.25" customHeight="1" x14ac:dyDescent="0.25">
      <c r="A25" s="31"/>
      <c r="B25" s="18"/>
      <c r="C25" s="18"/>
      <c r="D25" s="53"/>
      <c r="E25" s="18"/>
      <c r="F25" s="53"/>
      <c r="G25" s="18"/>
      <c r="H25" s="18"/>
      <c r="I25" s="18"/>
      <c r="J25" s="19"/>
      <c r="K25" s="19"/>
      <c r="L25" s="1"/>
      <c r="M25" s="3"/>
      <c r="N25" s="3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</row>
    <row r="26" spans="1:1029" ht="15.75" x14ac:dyDescent="0.25">
      <c r="A26" s="31" t="str">
        <f>IF(B12="Deutsch","Maurer / Beton",IF(B12="English","mason / concrete"))</f>
        <v>Maurer / Beton</v>
      </c>
      <c r="B26" s="41" t="str">
        <f>IF(D20="Ja",B18*31/100,IF(D20="Yes",B18*31/100,IF(D20="Nein","",IF(D20="No",""))))</f>
        <v/>
      </c>
      <c r="C26" s="18"/>
      <c r="D26" s="41" t="str">
        <f>IF(D20="Ja",B26*35/100,IF(D20="Yes",B26*35/100,IF(D20="Nein","",IF(D20="No",""))))</f>
        <v/>
      </c>
      <c r="E26" s="18"/>
      <c r="F26" s="41" t="str">
        <f>IF(D20="Ja",B26*65/100,IF(D20="Yes",B26*65/100,IF(D20="Nein","",IF(D20="No",""))))</f>
        <v/>
      </c>
      <c r="G26" s="18"/>
      <c r="H26" s="41"/>
      <c r="I26" s="18"/>
      <c r="J26" s="42"/>
      <c r="K26" s="30"/>
      <c r="L26" s="19"/>
      <c r="M26" s="3"/>
      <c r="N26" s="3"/>
    </row>
    <row r="27" spans="1:1029" s="54" customFormat="1" ht="8.25" customHeight="1" x14ac:dyDescent="0.25">
      <c r="A27" s="31"/>
      <c r="B27" s="18"/>
      <c r="C27" s="18"/>
      <c r="D27" s="53"/>
      <c r="E27" s="18"/>
      <c r="F27" s="53"/>
      <c r="G27" s="18"/>
      <c r="H27" s="18"/>
      <c r="I27" s="18"/>
      <c r="J27" s="19"/>
      <c r="K27" s="19"/>
      <c r="L27" s="1"/>
      <c r="M27" s="3"/>
      <c r="N27" s="3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</row>
    <row r="28" spans="1:1029" ht="15.75" x14ac:dyDescent="0.25">
      <c r="A28" s="31" t="str">
        <f>IF(B12="Deutsch","Zimmerer / Holzbau",IF(B12="English","carpenter"))</f>
        <v>Zimmerer / Holzbau</v>
      </c>
      <c r="B28" s="41" t="str">
        <f>IF(D20="Ja",B18*5/100,IF(D20="Yes",B18*5/100,IF(D20="Nein","",IF(D20="No",""))))</f>
        <v/>
      </c>
      <c r="C28" s="18"/>
      <c r="D28" s="41" t="str">
        <f>IF(D20="Ja",B28*50/100,IF(D20="Yes",B28*50/100,IF(D20="Nein","",IF(D20="No",""))))</f>
        <v/>
      </c>
      <c r="E28" s="18"/>
      <c r="F28" s="41" t="str">
        <f>IF(D20="Ja",B28*50/100,IF(D20="Yes",B28*50/100,IF(D20="Nein","",IF(D20="No",""))))</f>
        <v/>
      </c>
      <c r="G28" s="18"/>
      <c r="H28" s="41"/>
      <c r="I28" s="18"/>
      <c r="J28" s="42"/>
      <c r="K28" s="30"/>
      <c r="L28" s="19"/>
      <c r="M28" s="3"/>
      <c r="N28" s="3"/>
    </row>
    <row r="29" spans="1:1029" s="54" customFormat="1" ht="8.25" customHeight="1" x14ac:dyDescent="0.25">
      <c r="A29" s="31"/>
      <c r="B29" s="18"/>
      <c r="C29" s="18"/>
      <c r="D29" s="53"/>
      <c r="E29" s="18"/>
      <c r="F29" s="53"/>
      <c r="G29" s="18"/>
      <c r="H29" s="18"/>
      <c r="I29" s="18"/>
      <c r="J29" s="19"/>
      <c r="K29" s="19"/>
      <c r="L29" s="1"/>
      <c r="M29" s="3"/>
      <c r="N29" s="3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</row>
    <row r="30" spans="1:1029" ht="15.75" x14ac:dyDescent="0.25">
      <c r="A30" s="31" t="str">
        <f>IF(B12="Deutsch","Wärmedämmung",IF(B12="English","insulation"))</f>
        <v>Wärmedämmung</v>
      </c>
      <c r="B30" s="41" t="str">
        <f>IF(D20="Ja",B18*5/100,IF(D20="Yes",B18*5/100,IF(D20="Nein","",IF(D20="No",""))))</f>
        <v/>
      </c>
      <c r="C30" s="18"/>
      <c r="D30" s="41" t="str">
        <f>IF(D20="Ja",B30*65/100,IF(D20="Yes",B30*65/100,IF(D20="Nein","",IF(D20="No",""))))</f>
        <v/>
      </c>
      <c r="E30" s="18"/>
      <c r="F30" s="41" t="str">
        <f>IF(D20="Ja",B30*35/100,IF(D20="Yes",B30*35/100,IF(D20="Nein","",IF(D20="No",""))))</f>
        <v/>
      </c>
      <c r="G30" s="18"/>
      <c r="H30" s="41"/>
      <c r="I30" s="18"/>
      <c r="J30" s="42"/>
      <c r="K30" s="30"/>
      <c r="L30" s="19"/>
      <c r="M30" s="12"/>
      <c r="N30" s="8"/>
    </row>
    <row r="31" spans="1:1029" s="54" customFormat="1" ht="8.25" customHeight="1" x14ac:dyDescent="0.25">
      <c r="A31" s="31"/>
      <c r="B31" s="18"/>
      <c r="C31" s="18"/>
      <c r="D31" s="53"/>
      <c r="E31" s="18"/>
      <c r="F31" s="53"/>
      <c r="G31" s="18"/>
      <c r="H31" s="18"/>
      <c r="I31" s="18"/>
      <c r="J31" s="19"/>
      <c r="K31" s="19"/>
      <c r="L31" s="20"/>
      <c r="M31" s="12"/>
      <c r="N31" s="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</row>
    <row r="32" spans="1:1029" ht="15.75" x14ac:dyDescent="0.25">
      <c r="A32" s="31" t="str">
        <f>IF(B12="Deutsch","Dachdecker / Klemptner",IF(B12="English","roofer / plumber"))</f>
        <v>Dachdecker / Klemptner</v>
      </c>
      <c r="B32" s="41" t="str">
        <f>IF(D20="Ja",B18*5/100,IF(D20="Yes",B18*5/100,IF(D20="Nein","",IF(D20="No",""))))</f>
        <v/>
      </c>
      <c r="C32" s="18"/>
      <c r="D32" s="41" t="str">
        <f>IF(D20="Ja",B32*30/100,IF(D20="Yes",B32*30/100,IF(D20="Nein","",IF(D20="No",""))))</f>
        <v/>
      </c>
      <c r="E32" s="18"/>
      <c r="F32" s="41" t="str">
        <f>IF(D20="Ja",B32*70/100,IF(D20="Yes",B32*70/100,IF(D20="Nein","",IF(D20="No",""))))</f>
        <v/>
      </c>
      <c r="G32" s="18"/>
      <c r="H32" s="41"/>
      <c r="I32" s="18"/>
      <c r="J32" s="42"/>
      <c r="K32" s="30"/>
      <c r="L32" s="19"/>
      <c r="M32" s="9"/>
      <c r="N32" s="9"/>
    </row>
    <row r="33" spans="1:1029" s="54" customFormat="1" ht="8.25" customHeight="1" x14ac:dyDescent="0.25">
      <c r="A33" s="31"/>
      <c r="B33" s="18"/>
      <c r="C33" s="18"/>
      <c r="D33" s="53"/>
      <c r="E33" s="18"/>
      <c r="F33" s="53"/>
      <c r="G33" s="18"/>
      <c r="H33" s="18"/>
      <c r="I33" s="18"/>
      <c r="J33" s="19"/>
      <c r="K33" s="19"/>
      <c r="L33" s="16"/>
      <c r="M33" s="9"/>
      <c r="N33" s="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</row>
    <row r="34" spans="1:1029" ht="15.75" x14ac:dyDescent="0.25">
      <c r="A34" s="31" t="str">
        <f>IF(B12="Deutsch","Sanitär",IF(B12="English","bathroom(s)"))</f>
        <v>Sanitär</v>
      </c>
      <c r="B34" s="41" t="str">
        <f>IF(D20="Ja",B18*4/100,IF(D20="Yes",B18*4/100,IF(D20="Nein","",IF(D20="No",""))))</f>
        <v/>
      </c>
      <c r="C34" s="18"/>
      <c r="D34" s="41" t="str">
        <f>IF(D20="Ja",B34*50/100,IF(D20="Yes",B34*50/100,IF(D20="Nein","",IF(D20="No",""))))</f>
        <v/>
      </c>
      <c r="E34" s="18"/>
      <c r="F34" s="41" t="str">
        <f>IF(D20="Ja",B34*50/100,IF(D20="Yes",B34*50/100,IF(D20="Nein","",IF(D20="No",""))))</f>
        <v/>
      </c>
      <c r="G34" s="18"/>
      <c r="H34" s="41"/>
      <c r="I34" s="18"/>
      <c r="J34" s="42"/>
      <c r="K34" s="30"/>
      <c r="L34" s="19"/>
      <c r="M34" s="9"/>
      <c r="N34" s="9"/>
    </row>
    <row r="35" spans="1:1029" s="54" customFormat="1" ht="8.25" customHeight="1" x14ac:dyDescent="0.25">
      <c r="A35" s="31"/>
      <c r="B35" s="18"/>
      <c r="C35" s="18"/>
      <c r="D35" s="53"/>
      <c r="E35" s="18"/>
      <c r="F35" s="53"/>
      <c r="G35" s="18"/>
      <c r="H35" s="18"/>
      <c r="I35" s="18"/>
      <c r="J35" s="19"/>
      <c r="K35" s="19"/>
      <c r="L35" s="16"/>
      <c r="M35" s="9"/>
      <c r="N35" s="9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</row>
    <row r="36" spans="1:1029" ht="15.75" x14ac:dyDescent="0.25">
      <c r="A36" s="31" t="str">
        <f>IF(B12="Deutsch","Heizung",IF(B12="English","heating system"))</f>
        <v>Heizung</v>
      </c>
      <c r="B36" s="41" t="str">
        <f>IF(D20="Ja",B18*7/100,IF(D20="Yes",B18*7/100,IF(D20="Nein","",IF(D20="No",""))))</f>
        <v/>
      </c>
      <c r="C36" s="18"/>
      <c r="D36" s="41" t="str">
        <f>IF(D20="Ja",B36*70/100,IF(D20="Yes",B36*70/100,IF(D20="Nein","",IF(D20="No",""))))</f>
        <v/>
      </c>
      <c r="E36" s="18"/>
      <c r="F36" s="41" t="str">
        <f>IF(D20="Ja",B36*30/100,IF(D20="Yes",B36*30/100,IF(D20="Nein","",IF(D20="No",""))))</f>
        <v/>
      </c>
      <c r="G36" s="18"/>
      <c r="H36" s="41"/>
      <c r="I36" s="18"/>
      <c r="J36" s="42"/>
      <c r="K36" s="30"/>
      <c r="L36" s="19"/>
      <c r="M36" s="9"/>
      <c r="N36" s="9"/>
    </row>
    <row r="37" spans="1:1029" s="54" customFormat="1" ht="8.25" customHeight="1" x14ac:dyDescent="0.25">
      <c r="A37" s="31"/>
      <c r="B37" s="18"/>
      <c r="C37" s="18"/>
      <c r="D37" s="53"/>
      <c r="E37" s="18"/>
      <c r="F37" s="53"/>
      <c r="G37" s="18"/>
      <c r="H37" s="18"/>
      <c r="I37" s="18"/>
      <c r="J37" s="19"/>
      <c r="K37" s="19"/>
      <c r="L37" s="16"/>
      <c r="M37" s="9"/>
      <c r="N37" s="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</row>
    <row r="38" spans="1:1029" ht="15.75" x14ac:dyDescent="0.25">
      <c r="A38" s="31" t="str">
        <f>IF(B12="Deutsch","Elektro",IF(B12="English","electricity"))</f>
        <v>Elektro</v>
      </c>
      <c r="B38" s="41" t="str">
        <f>IF(D20="Ja",B18*2/100,IF(D20="Yes",B18*2/100,IF(D20="Nein","",IF(D20="No",""))))</f>
        <v/>
      </c>
      <c r="C38" s="18"/>
      <c r="D38" s="41" t="str">
        <f>IF(D20="Ja",B38*30/100,IF(D20="Yes",B38*30/100,IF(D20="Nein","",IF(D20="No",""))))</f>
        <v/>
      </c>
      <c r="E38" s="18"/>
      <c r="F38" s="41" t="str">
        <f>IF(D20="Ja",B38*70/100,IF(D20="Yes",B38*70/100,IF(D20="Nein","",IF(D20="No",""))))</f>
        <v/>
      </c>
      <c r="G38" s="18"/>
      <c r="H38" s="41"/>
      <c r="I38" s="18"/>
      <c r="J38" s="42"/>
      <c r="K38" s="30"/>
      <c r="L38" s="19"/>
      <c r="M38" s="9"/>
      <c r="N38" s="9"/>
    </row>
    <row r="39" spans="1:1029" s="54" customFormat="1" ht="8.25" customHeight="1" x14ac:dyDescent="0.25">
      <c r="A39" s="31"/>
      <c r="B39" s="18"/>
      <c r="C39" s="18"/>
      <c r="D39" s="53"/>
      <c r="E39" s="18"/>
      <c r="F39" s="53"/>
      <c r="G39" s="18"/>
      <c r="H39" s="18"/>
      <c r="I39" s="18"/>
      <c r="J39" s="19"/>
      <c r="K39" s="19"/>
      <c r="L39" s="16"/>
      <c r="M39" s="9"/>
      <c r="N39" s="9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  <c r="AMM39" s="27"/>
      <c r="AMN39" s="27"/>
      <c r="AMO39" s="27"/>
    </row>
    <row r="40" spans="1:1029" ht="15.75" x14ac:dyDescent="0.25">
      <c r="A40" s="31" t="str">
        <f>IF(B12="Deutsch","Putz außen / innen",IF(B12="English","plaster inside / outside"))</f>
        <v>Putz außen / innen</v>
      </c>
      <c r="B40" s="41" t="str">
        <f>IF(D20="Ja",B18*12.5/100,IF(D20="Yes",B18*12.5/100,IF(D20="Nein","",IF(D20="No",""))))</f>
        <v/>
      </c>
      <c r="C40" s="18"/>
      <c r="D40" s="41" t="str">
        <f>IF(D20="Ja",B40*20/100,IF(D20="Yes",B40*20/100,IF(D20="Nein","",IF(D20="No",""))))</f>
        <v/>
      </c>
      <c r="E40" s="18"/>
      <c r="F40" s="41" t="str">
        <f>IF(D20="Ja",B40*80/100,IF(D20="Yes",B40*80/100,IF(D20="Nein","",IF(D20="No",""))))</f>
        <v/>
      </c>
      <c r="G40" s="18"/>
      <c r="H40" s="41"/>
      <c r="I40" s="18"/>
      <c r="J40" s="42"/>
      <c r="K40" s="30"/>
      <c r="L40" s="19"/>
      <c r="M40" s="3"/>
      <c r="N40" s="3"/>
    </row>
    <row r="41" spans="1:1029" s="54" customFormat="1" ht="8.25" customHeight="1" x14ac:dyDescent="0.25">
      <c r="A41" s="31"/>
      <c r="B41" s="18"/>
      <c r="C41" s="18"/>
      <c r="D41" s="53"/>
      <c r="E41" s="18"/>
      <c r="F41" s="53"/>
      <c r="G41" s="18"/>
      <c r="H41" s="18"/>
      <c r="I41" s="18"/>
      <c r="J41" s="19"/>
      <c r="K41" s="19"/>
      <c r="L41" s="1"/>
      <c r="M41" s="3"/>
      <c r="N41" s="3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  <c r="AMM41" s="27"/>
      <c r="AMN41" s="27"/>
      <c r="AMO41" s="27"/>
    </row>
    <row r="42" spans="1:1029" ht="15.75" x14ac:dyDescent="0.25">
      <c r="A42" s="31" t="str">
        <f>IF(B12="Deutsch","Estrich",IF(B12="English","screed"))</f>
        <v>Estrich</v>
      </c>
      <c r="B42" s="41" t="str">
        <f>IF(D20="Ja",B18*3/100,IF(D20="Yes",B18*3/100,IF(D20="Nein","",IF(D20="No",""))))</f>
        <v/>
      </c>
      <c r="C42" s="18"/>
      <c r="D42" s="41" t="str">
        <f>IF(D20="Ja",B42*30/100,IF(D20="Yes",B42*30/100,IF(D20="Nein","",IF(D20="No",""))))</f>
        <v/>
      </c>
      <c r="E42" s="18"/>
      <c r="F42" s="41" t="str">
        <f>IF(D20="Ja",B42*70/100,IF(D20="Yes",B42*70/100,IF(D20="Nein","",IF(D20="No",""))))</f>
        <v/>
      </c>
      <c r="G42" s="18"/>
      <c r="H42" s="41"/>
      <c r="I42" s="18"/>
      <c r="J42" s="42"/>
      <c r="K42" s="30"/>
      <c r="L42" s="19"/>
      <c r="M42" s="3"/>
      <c r="N42" s="3"/>
    </row>
    <row r="43" spans="1:1029" s="54" customFormat="1" ht="8.25" customHeight="1" x14ac:dyDescent="0.25">
      <c r="A43" s="31"/>
      <c r="B43" s="18"/>
      <c r="C43" s="18"/>
      <c r="D43" s="53"/>
      <c r="E43" s="18"/>
      <c r="F43" s="53"/>
      <c r="G43" s="18"/>
      <c r="H43" s="18"/>
      <c r="I43" s="18"/>
      <c r="J43" s="19"/>
      <c r="K43" s="19"/>
      <c r="L43" s="1"/>
      <c r="M43" s="3"/>
      <c r="N43" s="3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  <c r="AML43" s="27"/>
      <c r="AMM43" s="27"/>
      <c r="AMN43" s="27"/>
      <c r="AMO43" s="27"/>
    </row>
    <row r="44" spans="1:1029" ht="15.75" x14ac:dyDescent="0.25">
      <c r="A44" s="31" t="str">
        <f>IF(B12="Deutsch","Fliesen / Platten",IF(B12="English","tiles / slabs"))</f>
        <v>Fliesen / Platten</v>
      </c>
      <c r="B44" s="41" t="str">
        <f>IF(D20="Ja",B18*3.5/100,IF(D20="Yes",B18*3.5/100,IF(D20="Nein","",IF(D20="No",""))))</f>
        <v/>
      </c>
      <c r="C44" s="18"/>
      <c r="D44" s="41" t="str">
        <f>IF(D20="Ja",B44*30/100,IF(D20="Yes",B44*30/100,IF(D20="Nein","",IF(D20="No",""))))</f>
        <v/>
      </c>
      <c r="E44" s="18"/>
      <c r="F44" s="41" t="str">
        <f>IF(D20="Ja",B44*70/100,IF(D20="Yes",B44*70/100,IF(D20="Nein","",IF(D20="No",""))))</f>
        <v/>
      </c>
      <c r="G44" s="18"/>
      <c r="H44" s="41"/>
      <c r="I44" s="18"/>
      <c r="J44" s="42"/>
      <c r="K44" s="30"/>
      <c r="L44" s="19"/>
      <c r="M44" s="4"/>
      <c r="N44" s="4"/>
    </row>
    <row r="45" spans="1:1029" s="54" customFormat="1" ht="8.25" customHeight="1" x14ac:dyDescent="0.25">
      <c r="A45" s="31"/>
      <c r="B45" s="18"/>
      <c r="C45" s="18"/>
      <c r="D45" s="53"/>
      <c r="E45" s="18"/>
      <c r="F45" s="53"/>
      <c r="G45" s="18"/>
      <c r="H45" s="18"/>
      <c r="I45" s="18"/>
      <c r="J45" s="19"/>
      <c r="K45" s="19"/>
      <c r="L45" s="1"/>
      <c r="M45" s="3"/>
      <c r="N45" s="3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  <c r="AML45" s="27"/>
      <c r="AMM45" s="27"/>
      <c r="AMN45" s="27"/>
      <c r="AMO45" s="27"/>
    </row>
    <row r="46" spans="1:1029" ht="15.75" x14ac:dyDescent="0.25">
      <c r="A46" s="31" t="str">
        <f>IF(B12="Deutsch","Natursteine",IF(B12="English","stonework"))</f>
        <v>Natursteine</v>
      </c>
      <c r="B46" s="41" t="str">
        <f>IF(D20="Ja",B18*1.5/100,IF(D20="Yes",B18*1.5/100,IF(D20="Nein","",IF(D20="No",""))))</f>
        <v/>
      </c>
      <c r="C46" s="18"/>
      <c r="D46" s="41" t="str">
        <f>IF(D20="Ja",B46*50/100,IF(D20="Yes",B46*50/100,IF(D20="Nein","",IF(D20="No",""))))</f>
        <v/>
      </c>
      <c r="E46" s="18"/>
      <c r="F46" s="41" t="str">
        <f>IF(D20="Ja",B46*50/100,IF(D20="Yes",B46*50/100,IF(D20="Nein","",IF(D20="No",""))))</f>
        <v/>
      </c>
      <c r="G46" s="18"/>
      <c r="H46" s="41"/>
      <c r="I46" s="18"/>
      <c r="J46" s="42"/>
      <c r="K46" s="30"/>
      <c r="L46" s="19"/>
      <c r="M46" s="4"/>
      <c r="N46" s="4"/>
    </row>
    <row r="47" spans="1:1029" s="54" customFormat="1" ht="8.25" customHeight="1" x14ac:dyDescent="0.25">
      <c r="A47" s="31"/>
      <c r="B47" s="18"/>
      <c r="C47" s="18"/>
      <c r="D47" s="53"/>
      <c r="E47" s="18"/>
      <c r="F47" s="53"/>
      <c r="G47" s="18"/>
      <c r="H47" s="18"/>
      <c r="I47" s="18"/>
      <c r="J47" s="19"/>
      <c r="K47" s="19"/>
      <c r="L47" s="1"/>
      <c r="M47" s="3"/>
      <c r="N47" s="3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  <c r="KX47" s="27"/>
      <c r="KY47" s="27"/>
      <c r="KZ47" s="27"/>
      <c r="LA47" s="27"/>
      <c r="LB47" s="27"/>
      <c r="LC47" s="27"/>
      <c r="LD47" s="27"/>
      <c r="LE47" s="27"/>
      <c r="LF47" s="27"/>
      <c r="LG47" s="27"/>
      <c r="LH47" s="27"/>
      <c r="LI47" s="27"/>
      <c r="LJ47" s="27"/>
      <c r="LK47" s="27"/>
      <c r="LL47" s="27"/>
      <c r="LM47" s="27"/>
      <c r="LN47" s="27"/>
      <c r="LO47" s="27"/>
      <c r="LP47" s="27"/>
      <c r="LQ47" s="27"/>
      <c r="LR47" s="27"/>
      <c r="LS47" s="27"/>
      <c r="LT47" s="27"/>
      <c r="LU47" s="27"/>
      <c r="LV47" s="27"/>
      <c r="LW47" s="27"/>
      <c r="LX47" s="27"/>
      <c r="LY47" s="27"/>
      <c r="LZ47" s="27"/>
      <c r="MA47" s="27"/>
      <c r="MB47" s="27"/>
      <c r="MC47" s="27"/>
      <c r="MD47" s="27"/>
      <c r="ME47" s="27"/>
      <c r="MF47" s="27"/>
      <c r="MG47" s="27"/>
      <c r="MH47" s="27"/>
      <c r="MI47" s="27"/>
      <c r="MJ47" s="27"/>
      <c r="MK47" s="27"/>
      <c r="ML47" s="27"/>
      <c r="MM47" s="27"/>
      <c r="MN47" s="27"/>
      <c r="MO47" s="27"/>
      <c r="MP47" s="27"/>
      <c r="MQ47" s="27"/>
      <c r="MR47" s="27"/>
      <c r="MS47" s="27"/>
      <c r="MT47" s="27"/>
      <c r="MU47" s="27"/>
      <c r="MV47" s="27"/>
      <c r="MW47" s="27"/>
      <c r="MX47" s="27"/>
      <c r="MY47" s="27"/>
      <c r="MZ47" s="27"/>
      <c r="NA47" s="27"/>
      <c r="NB47" s="27"/>
      <c r="NC47" s="27"/>
      <c r="ND47" s="27"/>
      <c r="NE47" s="27"/>
      <c r="NF47" s="27"/>
      <c r="NG47" s="27"/>
      <c r="NH47" s="27"/>
      <c r="NI47" s="27"/>
      <c r="NJ47" s="27"/>
      <c r="NK47" s="27"/>
      <c r="NL47" s="27"/>
      <c r="NM47" s="27"/>
      <c r="NN47" s="27"/>
      <c r="NO47" s="27"/>
      <c r="NP47" s="27"/>
      <c r="NQ47" s="27"/>
      <c r="NR47" s="27"/>
      <c r="NS47" s="27"/>
      <c r="NT47" s="27"/>
      <c r="NU47" s="27"/>
      <c r="NV47" s="27"/>
      <c r="NW47" s="27"/>
      <c r="NX47" s="27"/>
      <c r="NY47" s="27"/>
      <c r="NZ47" s="27"/>
      <c r="OA47" s="27"/>
      <c r="OB47" s="27"/>
      <c r="OC47" s="27"/>
      <c r="OD47" s="27"/>
      <c r="OE47" s="27"/>
      <c r="OF47" s="27"/>
      <c r="OG47" s="27"/>
      <c r="OH47" s="27"/>
      <c r="OI47" s="27"/>
      <c r="OJ47" s="27"/>
      <c r="OK47" s="27"/>
      <c r="OL47" s="27"/>
      <c r="OM47" s="27"/>
      <c r="ON47" s="27"/>
      <c r="OO47" s="27"/>
      <c r="OP47" s="27"/>
      <c r="OQ47" s="27"/>
      <c r="OR47" s="27"/>
      <c r="OS47" s="27"/>
      <c r="OT47" s="27"/>
      <c r="OU47" s="27"/>
      <c r="OV47" s="27"/>
      <c r="OW47" s="27"/>
      <c r="OX47" s="27"/>
      <c r="OY47" s="27"/>
      <c r="OZ47" s="27"/>
      <c r="PA47" s="27"/>
      <c r="PB47" s="27"/>
      <c r="PC47" s="27"/>
      <c r="PD47" s="27"/>
      <c r="PE47" s="27"/>
      <c r="PF47" s="27"/>
      <c r="PG47" s="27"/>
      <c r="PH47" s="27"/>
      <c r="PI47" s="27"/>
      <c r="PJ47" s="27"/>
      <c r="PK47" s="27"/>
      <c r="PL47" s="27"/>
      <c r="PM47" s="27"/>
      <c r="PN47" s="27"/>
      <c r="PO47" s="27"/>
      <c r="PP47" s="27"/>
      <c r="PQ47" s="27"/>
      <c r="PR47" s="27"/>
      <c r="PS47" s="27"/>
      <c r="PT47" s="27"/>
      <c r="PU47" s="27"/>
      <c r="PV47" s="27"/>
      <c r="PW47" s="27"/>
      <c r="PX47" s="27"/>
      <c r="PY47" s="27"/>
      <c r="PZ47" s="27"/>
      <c r="QA47" s="27"/>
      <c r="QB47" s="27"/>
      <c r="QC47" s="27"/>
      <c r="QD47" s="27"/>
      <c r="QE47" s="27"/>
      <c r="QF47" s="27"/>
      <c r="QG47" s="27"/>
      <c r="QH47" s="27"/>
      <c r="QI47" s="27"/>
      <c r="QJ47" s="27"/>
      <c r="QK47" s="27"/>
      <c r="QL47" s="27"/>
      <c r="QM47" s="27"/>
      <c r="QN47" s="27"/>
      <c r="QO47" s="27"/>
      <c r="QP47" s="27"/>
      <c r="QQ47" s="27"/>
      <c r="QR47" s="27"/>
      <c r="QS47" s="27"/>
      <c r="QT47" s="27"/>
      <c r="QU47" s="27"/>
      <c r="QV47" s="27"/>
      <c r="QW47" s="27"/>
      <c r="QX47" s="27"/>
      <c r="QY47" s="27"/>
      <c r="QZ47" s="27"/>
      <c r="RA47" s="27"/>
      <c r="RB47" s="27"/>
      <c r="RC47" s="27"/>
      <c r="RD47" s="27"/>
      <c r="RE47" s="27"/>
      <c r="RF47" s="27"/>
      <c r="RG47" s="27"/>
      <c r="RH47" s="27"/>
      <c r="RI47" s="27"/>
      <c r="RJ47" s="27"/>
      <c r="RK47" s="27"/>
      <c r="RL47" s="27"/>
      <c r="RM47" s="27"/>
      <c r="RN47" s="27"/>
      <c r="RO47" s="27"/>
      <c r="RP47" s="27"/>
      <c r="RQ47" s="27"/>
      <c r="RR47" s="27"/>
      <c r="RS47" s="27"/>
      <c r="RT47" s="27"/>
      <c r="RU47" s="27"/>
      <c r="RV47" s="27"/>
      <c r="RW47" s="27"/>
      <c r="RX47" s="27"/>
      <c r="RY47" s="27"/>
      <c r="RZ47" s="27"/>
      <c r="SA47" s="27"/>
      <c r="SB47" s="27"/>
      <c r="SC47" s="27"/>
      <c r="SD47" s="27"/>
      <c r="SE47" s="27"/>
      <c r="SF47" s="27"/>
      <c r="SG47" s="27"/>
      <c r="SH47" s="27"/>
      <c r="SI47" s="27"/>
      <c r="SJ47" s="27"/>
      <c r="SK47" s="27"/>
      <c r="SL47" s="27"/>
      <c r="SM47" s="27"/>
      <c r="SN47" s="27"/>
      <c r="SO47" s="27"/>
      <c r="SP47" s="27"/>
      <c r="SQ47" s="27"/>
      <c r="SR47" s="27"/>
      <c r="SS47" s="27"/>
      <c r="ST47" s="27"/>
      <c r="SU47" s="27"/>
      <c r="SV47" s="27"/>
      <c r="SW47" s="27"/>
      <c r="SX47" s="27"/>
      <c r="SY47" s="27"/>
      <c r="SZ47" s="27"/>
      <c r="TA47" s="27"/>
      <c r="TB47" s="27"/>
      <c r="TC47" s="27"/>
      <c r="TD47" s="27"/>
      <c r="TE47" s="27"/>
      <c r="TF47" s="27"/>
      <c r="TG47" s="27"/>
      <c r="TH47" s="27"/>
      <c r="TI47" s="27"/>
      <c r="TJ47" s="27"/>
      <c r="TK47" s="27"/>
      <c r="TL47" s="27"/>
      <c r="TM47" s="27"/>
      <c r="TN47" s="27"/>
      <c r="TO47" s="27"/>
      <c r="TP47" s="27"/>
      <c r="TQ47" s="27"/>
      <c r="TR47" s="27"/>
      <c r="TS47" s="27"/>
      <c r="TT47" s="27"/>
      <c r="TU47" s="27"/>
      <c r="TV47" s="27"/>
      <c r="TW47" s="27"/>
      <c r="TX47" s="27"/>
      <c r="TY47" s="27"/>
      <c r="TZ47" s="27"/>
      <c r="UA47" s="27"/>
      <c r="UB47" s="27"/>
      <c r="UC47" s="27"/>
      <c r="UD47" s="27"/>
      <c r="UE47" s="27"/>
      <c r="UF47" s="27"/>
      <c r="UG47" s="27"/>
      <c r="UH47" s="27"/>
      <c r="UI47" s="27"/>
      <c r="UJ47" s="27"/>
      <c r="UK47" s="27"/>
      <c r="UL47" s="27"/>
      <c r="UM47" s="27"/>
      <c r="UN47" s="27"/>
      <c r="UO47" s="27"/>
      <c r="UP47" s="27"/>
      <c r="UQ47" s="27"/>
      <c r="UR47" s="27"/>
      <c r="US47" s="27"/>
      <c r="UT47" s="27"/>
      <c r="UU47" s="27"/>
      <c r="UV47" s="27"/>
      <c r="UW47" s="27"/>
      <c r="UX47" s="27"/>
      <c r="UY47" s="27"/>
      <c r="UZ47" s="27"/>
      <c r="VA47" s="27"/>
      <c r="VB47" s="27"/>
      <c r="VC47" s="27"/>
      <c r="VD47" s="27"/>
      <c r="VE47" s="27"/>
      <c r="VF47" s="27"/>
      <c r="VG47" s="27"/>
      <c r="VH47" s="27"/>
      <c r="VI47" s="27"/>
      <c r="VJ47" s="27"/>
      <c r="VK47" s="27"/>
      <c r="VL47" s="27"/>
      <c r="VM47" s="27"/>
      <c r="VN47" s="27"/>
      <c r="VO47" s="27"/>
      <c r="VP47" s="27"/>
      <c r="VQ47" s="27"/>
      <c r="VR47" s="27"/>
      <c r="VS47" s="27"/>
      <c r="VT47" s="27"/>
      <c r="VU47" s="27"/>
      <c r="VV47" s="27"/>
      <c r="VW47" s="27"/>
      <c r="VX47" s="27"/>
      <c r="VY47" s="27"/>
      <c r="VZ47" s="27"/>
      <c r="WA47" s="27"/>
      <c r="WB47" s="27"/>
      <c r="WC47" s="27"/>
      <c r="WD47" s="27"/>
      <c r="WE47" s="27"/>
      <c r="WF47" s="27"/>
      <c r="WG47" s="27"/>
      <c r="WH47" s="27"/>
      <c r="WI47" s="27"/>
      <c r="WJ47" s="27"/>
      <c r="WK47" s="27"/>
      <c r="WL47" s="27"/>
      <c r="WM47" s="27"/>
      <c r="WN47" s="27"/>
      <c r="WO47" s="27"/>
      <c r="WP47" s="27"/>
      <c r="WQ47" s="27"/>
      <c r="WR47" s="27"/>
      <c r="WS47" s="27"/>
      <c r="WT47" s="27"/>
      <c r="WU47" s="27"/>
      <c r="WV47" s="27"/>
      <c r="WW47" s="27"/>
      <c r="WX47" s="27"/>
      <c r="WY47" s="27"/>
      <c r="WZ47" s="27"/>
      <c r="XA47" s="27"/>
      <c r="XB47" s="27"/>
      <c r="XC47" s="27"/>
      <c r="XD47" s="27"/>
      <c r="XE47" s="27"/>
      <c r="XF47" s="27"/>
      <c r="XG47" s="27"/>
      <c r="XH47" s="27"/>
      <c r="XI47" s="27"/>
      <c r="XJ47" s="27"/>
      <c r="XK47" s="27"/>
      <c r="XL47" s="27"/>
      <c r="XM47" s="27"/>
      <c r="XN47" s="27"/>
      <c r="XO47" s="27"/>
      <c r="XP47" s="27"/>
      <c r="XQ47" s="27"/>
      <c r="XR47" s="27"/>
      <c r="XS47" s="27"/>
      <c r="XT47" s="27"/>
      <c r="XU47" s="27"/>
      <c r="XV47" s="27"/>
      <c r="XW47" s="27"/>
      <c r="XX47" s="27"/>
      <c r="XY47" s="27"/>
      <c r="XZ47" s="27"/>
      <c r="YA47" s="27"/>
      <c r="YB47" s="27"/>
      <c r="YC47" s="27"/>
      <c r="YD47" s="27"/>
      <c r="YE47" s="27"/>
      <c r="YF47" s="27"/>
      <c r="YG47" s="27"/>
      <c r="YH47" s="27"/>
      <c r="YI47" s="27"/>
      <c r="YJ47" s="27"/>
      <c r="YK47" s="27"/>
      <c r="YL47" s="27"/>
      <c r="YM47" s="27"/>
      <c r="YN47" s="27"/>
      <c r="YO47" s="27"/>
      <c r="YP47" s="27"/>
      <c r="YQ47" s="27"/>
      <c r="YR47" s="27"/>
      <c r="YS47" s="27"/>
      <c r="YT47" s="27"/>
      <c r="YU47" s="27"/>
      <c r="YV47" s="27"/>
      <c r="YW47" s="27"/>
      <c r="YX47" s="27"/>
      <c r="YY47" s="27"/>
      <c r="YZ47" s="27"/>
      <c r="ZA47" s="27"/>
      <c r="ZB47" s="27"/>
      <c r="ZC47" s="27"/>
      <c r="ZD47" s="27"/>
      <c r="ZE47" s="27"/>
      <c r="ZF47" s="27"/>
      <c r="ZG47" s="27"/>
      <c r="ZH47" s="27"/>
      <c r="ZI47" s="27"/>
      <c r="ZJ47" s="27"/>
      <c r="ZK47" s="27"/>
      <c r="ZL47" s="27"/>
      <c r="ZM47" s="27"/>
      <c r="ZN47" s="27"/>
      <c r="ZO47" s="27"/>
      <c r="ZP47" s="27"/>
      <c r="ZQ47" s="27"/>
      <c r="ZR47" s="27"/>
      <c r="ZS47" s="27"/>
      <c r="ZT47" s="27"/>
      <c r="ZU47" s="27"/>
      <c r="ZV47" s="27"/>
      <c r="ZW47" s="27"/>
      <c r="ZX47" s="27"/>
      <c r="ZY47" s="27"/>
      <c r="ZZ47" s="27"/>
      <c r="AAA47" s="27"/>
      <c r="AAB47" s="27"/>
      <c r="AAC47" s="27"/>
      <c r="AAD47" s="27"/>
      <c r="AAE47" s="27"/>
      <c r="AAF47" s="27"/>
      <c r="AAG47" s="27"/>
      <c r="AAH47" s="27"/>
      <c r="AAI47" s="27"/>
      <c r="AAJ47" s="27"/>
      <c r="AAK47" s="27"/>
      <c r="AAL47" s="27"/>
      <c r="AAM47" s="27"/>
      <c r="AAN47" s="27"/>
      <c r="AAO47" s="27"/>
      <c r="AAP47" s="27"/>
      <c r="AAQ47" s="27"/>
      <c r="AAR47" s="27"/>
      <c r="AAS47" s="27"/>
      <c r="AAT47" s="27"/>
      <c r="AAU47" s="27"/>
      <c r="AAV47" s="27"/>
      <c r="AAW47" s="27"/>
      <c r="AAX47" s="27"/>
      <c r="AAY47" s="27"/>
      <c r="AAZ47" s="27"/>
      <c r="ABA47" s="27"/>
      <c r="ABB47" s="27"/>
      <c r="ABC47" s="27"/>
      <c r="ABD47" s="27"/>
      <c r="ABE47" s="27"/>
      <c r="ABF47" s="27"/>
      <c r="ABG47" s="27"/>
      <c r="ABH47" s="27"/>
      <c r="ABI47" s="27"/>
      <c r="ABJ47" s="27"/>
      <c r="ABK47" s="27"/>
      <c r="ABL47" s="27"/>
      <c r="ABM47" s="27"/>
      <c r="ABN47" s="27"/>
      <c r="ABO47" s="27"/>
      <c r="ABP47" s="27"/>
      <c r="ABQ47" s="27"/>
      <c r="ABR47" s="27"/>
      <c r="ABS47" s="27"/>
      <c r="ABT47" s="27"/>
      <c r="ABU47" s="27"/>
      <c r="ABV47" s="27"/>
      <c r="ABW47" s="27"/>
      <c r="ABX47" s="27"/>
      <c r="ABY47" s="27"/>
      <c r="ABZ47" s="27"/>
      <c r="ACA47" s="27"/>
      <c r="ACB47" s="27"/>
      <c r="ACC47" s="27"/>
      <c r="ACD47" s="27"/>
      <c r="ACE47" s="27"/>
      <c r="ACF47" s="27"/>
      <c r="ACG47" s="27"/>
      <c r="ACH47" s="27"/>
      <c r="ACI47" s="27"/>
      <c r="ACJ47" s="27"/>
      <c r="ACK47" s="27"/>
      <c r="ACL47" s="27"/>
      <c r="ACM47" s="27"/>
      <c r="ACN47" s="27"/>
      <c r="ACO47" s="27"/>
      <c r="ACP47" s="27"/>
      <c r="ACQ47" s="27"/>
      <c r="ACR47" s="27"/>
      <c r="ACS47" s="27"/>
      <c r="ACT47" s="27"/>
      <c r="ACU47" s="27"/>
      <c r="ACV47" s="27"/>
      <c r="ACW47" s="27"/>
      <c r="ACX47" s="27"/>
      <c r="ACY47" s="27"/>
      <c r="ACZ47" s="27"/>
      <c r="ADA47" s="27"/>
      <c r="ADB47" s="27"/>
      <c r="ADC47" s="27"/>
      <c r="ADD47" s="27"/>
      <c r="ADE47" s="27"/>
      <c r="ADF47" s="27"/>
      <c r="ADG47" s="27"/>
      <c r="ADH47" s="27"/>
      <c r="ADI47" s="27"/>
      <c r="ADJ47" s="27"/>
      <c r="ADK47" s="27"/>
      <c r="ADL47" s="27"/>
      <c r="ADM47" s="27"/>
      <c r="ADN47" s="27"/>
      <c r="ADO47" s="27"/>
      <c r="ADP47" s="27"/>
      <c r="ADQ47" s="27"/>
      <c r="ADR47" s="27"/>
      <c r="ADS47" s="27"/>
      <c r="ADT47" s="27"/>
      <c r="ADU47" s="27"/>
      <c r="ADV47" s="27"/>
      <c r="ADW47" s="27"/>
      <c r="ADX47" s="27"/>
      <c r="ADY47" s="27"/>
      <c r="ADZ47" s="27"/>
      <c r="AEA47" s="27"/>
      <c r="AEB47" s="27"/>
      <c r="AEC47" s="27"/>
      <c r="AED47" s="27"/>
      <c r="AEE47" s="27"/>
      <c r="AEF47" s="27"/>
      <c r="AEG47" s="27"/>
      <c r="AEH47" s="27"/>
      <c r="AEI47" s="27"/>
      <c r="AEJ47" s="27"/>
      <c r="AEK47" s="27"/>
      <c r="AEL47" s="27"/>
      <c r="AEM47" s="27"/>
      <c r="AEN47" s="27"/>
      <c r="AEO47" s="27"/>
      <c r="AEP47" s="27"/>
      <c r="AEQ47" s="27"/>
      <c r="AER47" s="27"/>
      <c r="AES47" s="27"/>
      <c r="AET47" s="27"/>
      <c r="AEU47" s="27"/>
      <c r="AEV47" s="27"/>
      <c r="AEW47" s="27"/>
      <c r="AEX47" s="27"/>
      <c r="AEY47" s="27"/>
      <c r="AEZ47" s="27"/>
      <c r="AFA47" s="27"/>
      <c r="AFB47" s="27"/>
      <c r="AFC47" s="27"/>
      <c r="AFD47" s="27"/>
      <c r="AFE47" s="27"/>
      <c r="AFF47" s="27"/>
      <c r="AFG47" s="27"/>
      <c r="AFH47" s="27"/>
      <c r="AFI47" s="27"/>
      <c r="AFJ47" s="27"/>
      <c r="AFK47" s="27"/>
      <c r="AFL47" s="27"/>
      <c r="AFM47" s="27"/>
      <c r="AFN47" s="27"/>
      <c r="AFO47" s="27"/>
      <c r="AFP47" s="27"/>
      <c r="AFQ47" s="27"/>
      <c r="AFR47" s="27"/>
      <c r="AFS47" s="27"/>
      <c r="AFT47" s="27"/>
      <c r="AFU47" s="27"/>
      <c r="AFV47" s="27"/>
      <c r="AFW47" s="27"/>
      <c r="AFX47" s="27"/>
      <c r="AFY47" s="27"/>
      <c r="AFZ47" s="27"/>
      <c r="AGA47" s="27"/>
      <c r="AGB47" s="27"/>
      <c r="AGC47" s="27"/>
      <c r="AGD47" s="27"/>
      <c r="AGE47" s="27"/>
      <c r="AGF47" s="27"/>
      <c r="AGG47" s="27"/>
      <c r="AGH47" s="27"/>
      <c r="AGI47" s="27"/>
      <c r="AGJ47" s="27"/>
      <c r="AGK47" s="27"/>
      <c r="AGL47" s="27"/>
      <c r="AGM47" s="27"/>
      <c r="AGN47" s="27"/>
      <c r="AGO47" s="27"/>
      <c r="AGP47" s="27"/>
      <c r="AGQ47" s="27"/>
      <c r="AGR47" s="27"/>
      <c r="AGS47" s="27"/>
      <c r="AGT47" s="27"/>
      <c r="AGU47" s="27"/>
      <c r="AGV47" s="27"/>
      <c r="AGW47" s="27"/>
      <c r="AGX47" s="27"/>
      <c r="AGY47" s="27"/>
      <c r="AGZ47" s="27"/>
      <c r="AHA47" s="27"/>
      <c r="AHB47" s="27"/>
      <c r="AHC47" s="27"/>
      <c r="AHD47" s="27"/>
      <c r="AHE47" s="27"/>
      <c r="AHF47" s="27"/>
      <c r="AHG47" s="27"/>
      <c r="AHH47" s="27"/>
      <c r="AHI47" s="27"/>
      <c r="AHJ47" s="27"/>
      <c r="AHK47" s="27"/>
      <c r="AHL47" s="27"/>
      <c r="AHM47" s="27"/>
      <c r="AHN47" s="27"/>
      <c r="AHO47" s="27"/>
      <c r="AHP47" s="27"/>
      <c r="AHQ47" s="27"/>
      <c r="AHR47" s="27"/>
      <c r="AHS47" s="27"/>
      <c r="AHT47" s="27"/>
      <c r="AHU47" s="27"/>
      <c r="AHV47" s="27"/>
      <c r="AHW47" s="27"/>
      <c r="AHX47" s="27"/>
      <c r="AHY47" s="27"/>
      <c r="AHZ47" s="27"/>
      <c r="AIA47" s="27"/>
      <c r="AIB47" s="27"/>
      <c r="AIC47" s="27"/>
      <c r="AID47" s="27"/>
      <c r="AIE47" s="27"/>
      <c r="AIF47" s="27"/>
      <c r="AIG47" s="27"/>
      <c r="AIH47" s="27"/>
      <c r="AII47" s="27"/>
      <c r="AIJ47" s="27"/>
      <c r="AIK47" s="27"/>
      <c r="AIL47" s="27"/>
      <c r="AIM47" s="27"/>
      <c r="AIN47" s="27"/>
      <c r="AIO47" s="27"/>
      <c r="AIP47" s="27"/>
      <c r="AIQ47" s="27"/>
      <c r="AIR47" s="27"/>
      <c r="AIS47" s="27"/>
      <c r="AIT47" s="27"/>
      <c r="AIU47" s="27"/>
      <c r="AIV47" s="27"/>
      <c r="AIW47" s="27"/>
      <c r="AIX47" s="27"/>
      <c r="AIY47" s="27"/>
      <c r="AIZ47" s="27"/>
      <c r="AJA47" s="27"/>
      <c r="AJB47" s="27"/>
      <c r="AJC47" s="27"/>
      <c r="AJD47" s="27"/>
      <c r="AJE47" s="27"/>
      <c r="AJF47" s="27"/>
      <c r="AJG47" s="27"/>
      <c r="AJH47" s="27"/>
      <c r="AJI47" s="27"/>
      <c r="AJJ47" s="27"/>
      <c r="AJK47" s="27"/>
      <c r="AJL47" s="27"/>
      <c r="AJM47" s="27"/>
      <c r="AJN47" s="27"/>
      <c r="AJO47" s="27"/>
      <c r="AJP47" s="27"/>
      <c r="AJQ47" s="27"/>
      <c r="AJR47" s="27"/>
      <c r="AJS47" s="27"/>
      <c r="AJT47" s="27"/>
      <c r="AJU47" s="27"/>
      <c r="AJV47" s="27"/>
      <c r="AJW47" s="27"/>
      <c r="AJX47" s="27"/>
      <c r="AJY47" s="27"/>
      <c r="AJZ47" s="27"/>
      <c r="AKA47" s="27"/>
      <c r="AKB47" s="27"/>
      <c r="AKC47" s="27"/>
      <c r="AKD47" s="27"/>
      <c r="AKE47" s="27"/>
      <c r="AKF47" s="27"/>
      <c r="AKG47" s="27"/>
      <c r="AKH47" s="27"/>
      <c r="AKI47" s="27"/>
      <c r="AKJ47" s="27"/>
      <c r="AKK47" s="27"/>
      <c r="AKL47" s="27"/>
      <c r="AKM47" s="27"/>
      <c r="AKN47" s="27"/>
      <c r="AKO47" s="27"/>
      <c r="AKP47" s="27"/>
      <c r="AKQ47" s="27"/>
      <c r="AKR47" s="27"/>
      <c r="AKS47" s="27"/>
      <c r="AKT47" s="27"/>
      <c r="AKU47" s="27"/>
      <c r="AKV47" s="27"/>
      <c r="AKW47" s="27"/>
      <c r="AKX47" s="27"/>
      <c r="AKY47" s="27"/>
      <c r="AKZ47" s="27"/>
      <c r="ALA47" s="27"/>
      <c r="ALB47" s="27"/>
      <c r="ALC47" s="27"/>
      <c r="ALD47" s="27"/>
      <c r="ALE47" s="27"/>
      <c r="ALF47" s="27"/>
      <c r="ALG47" s="27"/>
      <c r="ALH47" s="27"/>
      <c r="ALI47" s="27"/>
      <c r="ALJ47" s="27"/>
      <c r="ALK47" s="27"/>
      <c r="ALL47" s="27"/>
      <c r="ALM47" s="27"/>
      <c r="ALN47" s="27"/>
      <c r="ALO47" s="27"/>
      <c r="ALP47" s="27"/>
      <c r="ALQ47" s="27"/>
      <c r="ALR47" s="27"/>
      <c r="ALS47" s="27"/>
      <c r="ALT47" s="27"/>
      <c r="ALU47" s="27"/>
      <c r="ALV47" s="27"/>
      <c r="ALW47" s="27"/>
      <c r="ALX47" s="27"/>
      <c r="ALY47" s="27"/>
      <c r="ALZ47" s="27"/>
      <c r="AMA47" s="27"/>
      <c r="AMB47" s="27"/>
      <c r="AMC47" s="27"/>
      <c r="AMD47" s="27"/>
      <c r="AME47" s="27"/>
      <c r="AMF47" s="27"/>
      <c r="AMG47" s="27"/>
      <c r="AMH47" s="27"/>
      <c r="AMI47" s="27"/>
      <c r="AMJ47" s="27"/>
      <c r="AMK47" s="27"/>
      <c r="AML47" s="27"/>
      <c r="AMM47" s="27"/>
      <c r="AMN47" s="27"/>
      <c r="AMO47" s="27"/>
    </row>
    <row r="48" spans="1:1029" ht="15.75" x14ac:dyDescent="0.25">
      <c r="A48" s="31" t="str">
        <f>IF(B12="Deutsch","Schlosser",IF(B12="English","locksmith"))</f>
        <v>Schlosser</v>
      </c>
      <c r="B48" s="41" t="str">
        <f>IF(D20="Ja",B18*1.5/100,IF(D20="Yes",B18*1.5/100,IF(D20="Nein","",IF(D20="No",""))))</f>
        <v/>
      </c>
      <c r="C48" s="18"/>
      <c r="D48" s="41" t="str">
        <f>IF(D20="Ja",B48*40/100,IF(D20="Yes",B48*40/100,IF(D20="Nein","",IF(D20="No",""))))</f>
        <v/>
      </c>
      <c r="E48" s="18"/>
      <c r="F48" s="41" t="str">
        <f>IF(D20="Ja",B48*60/100,IF(D20="Yes",B48*60/100,IF(D20="Nein","",IF(D20="No",""))))</f>
        <v/>
      </c>
      <c r="G48" s="18"/>
      <c r="H48" s="41"/>
      <c r="I48" s="18"/>
      <c r="J48" s="42"/>
      <c r="K48" s="30"/>
      <c r="L48" s="19"/>
      <c r="M48" s="4"/>
      <c r="N48" s="4"/>
    </row>
    <row r="49" spans="1:1029" s="54" customFormat="1" ht="8.25" customHeight="1" x14ac:dyDescent="0.25">
      <c r="A49" s="31"/>
      <c r="B49" s="18"/>
      <c r="C49" s="18"/>
      <c r="D49" s="53"/>
      <c r="E49" s="18"/>
      <c r="F49" s="53"/>
      <c r="G49" s="18"/>
      <c r="H49" s="18"/>
      <c r="I49" s="18"/>
      <c r="J49" s="19"/>
      <c r="K49" s="19"/>
      <c r="L49" s="1"/>
      <c r="M49" s="3"/>
      <c r="N49" s="3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  <c r="AMA49" s="27"/>
      <c r="AMB49" s="27"/>
      <c r="AMC49" s="27"/>
      <c r="AMD49" s="27"/>
      <c r="AME49" s="27"/>
      <c r="AMF49" s="27"/>
      <c r="AMG49" s="27"/>
      <c r="AMH49" s="27"/>
      <c r="AMI49" s="27"/>
      <c r="AMJ49" s="27"/>
      <c r="AMK49" s="27"/>
      <c r="AML49" s="27"/>
      <c r="AMM49" s="27"/>
      <c r="AMN49" s="27"/>
      <c r="AMO49" s="27"/>
    </row>
    <row r="50" spans="1:1029" ht="15.75" x14ac:dyDescent="0.25">
      <c r="A50" s="31" t="str">
        <f>IF(B12="Deutsch","Fenster / Türen",IF(B12="English","windows / doors"))</f>
        <v>Fenster / Türen</v>
      </c>
      <c r="B50" s="41" t="str">
        <f>IF(D20="Ja",B18*9.5/100,IF(D20="Yes",B18*9.5/100,IF(D20="Nein","",IF(D20="No",""))))</f>
        <v/>
      </c>
      <c r="C50" s="18"/>
      <c r="D50" s="41" t="str">
        <f>IF(D20="Ja",B50*70/100,IF(D20="Yes",B50*70/100,IF(D20="Nein","",IF(D20="No",""))))</f>
        <v/>
      </c>
      <c r="E50" s="18"/>
      <c r="F50" s="41" t="str">
        <f>IF(D20="Ja",B50*30/100,IF(D20="Yes",B50*30/100,IF(D20="Nein","",IF(D20="No",""))))</f>
        <v/>
      </c>
      <c r="G50" s="18"/>
      <c r="H50" s="41"/>
      <c r="I50" s="18"/>
      <c r="J50" s="42"/>
      <c r="K50" s="30"/>
      <c r="L50" s="19"/>
      <c r="M50" s="4"/>
      <c r="N50" s="4"/>
    </row>
    <row r="51" spans="1:1029" s="54" customFormat="1" ht="8.25" customHeight="1" x14ac:dyDescent="0.25">
      <c r="A51" s="31"/>
      <c r="B51" s="18"/>
      <c r="C51" s="18"/>
      <c r="D51" s="53"/>
      <c r="E51" s="18"/>
      <c r="F51" s="53"/>
      <c r="G51" s="18"/>
      <c r="H51" s="18"/>
      <c r="I51" s="18"/>
      <c r="J51" s="19"/>
      <c r="K51" s="19"/>
      <c r="L51" s="1"/>
      <c r="M51" s="3"/>
      <c r="N51" s="3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  <c r="ALN51" s="27"/>
      <c r="ALO51" s="27"/>
      <c r="ALP51" s="27"/>
      <c r="ALQ51" s="27"/>
      <c r="ALR51" s="27"/>
      <c r="ALS51" s="27"/>
      <c r="ALT51" s="27"/>
      <c r="ALU51" s="27"/>
      <c r="ALV51" s="27"/>
      <c r="ALW51" s="27"/>
      <c r="ALX51" s="27"/>
      <c r="ALY51" s="27"/>
      <c r="ALZ51" s="27"/>
      <c r="AMA51" s="27"/>
      <c r="AMB51" s="27"/>
      <c r="AMC51" s="27"/>
      <c r="AMD51" s="27"/>
      <c r="AME51" s="27"/>
      <c r="AMF51" s="27"/>
      <c r="AMG51" s="27"/>
      <c r="AMH51" s="27"/>
      <c r="AMI51" s="27"/>
      <c r="AMJ51" s="27"/>
      <c r="AMK51" s="27"/>
      <c r="AML51" s="27"/>
      <c r="AMM51" s="27"/>
      <c r="AMN51" s="27"/>
      <c r="AMO51" s="27"/>
    </row>
    <row r="52" spans="1:1029" ht="15.75" x14ac:dyDescent="0.25">
      <c r="A52" s="31" t="str">
        <f>IF(B12="Deutsch","Fußboden",IF(B12="English","floors"))</f>
        <v>Fußboden</v>
      </c>
      <c r="B52" s="41" t="str">
        <f>IF(D20="Ja",B18*2.5/100,IF(D20="Yes",B18*2.5/100,IF(D20="Nein","",IF(D20="No",""))))</f>
        <v/>
      </c>
      <c r="C52" s="18"/>
      <c r="D52" s="41" t="str">
        <f>IF(D20="Ja",B52*30/100,IF(D20="Yes",B52*30/100,IF(D20="Nein","",IF(D20="No",""))))</f>
        <v/>
      </c>
      <c r="E52" s="18"/>
      <c r="F52" s="41" t="str">
        <f>IF(D20="Ja",B52*70/100,IF(D20="Yes",B52*70/100,IF(D20="Nein","",IF(D20="No",""))))</f>
        <v/>
      </c>
      <c r="G52" s="18"/>
      <c r="H52" s="41"/>
      <c r="I52" s="18"/>
      <c r="J52" s="42"/>
      <c r="K52" s="42"/>
      <c r="L52" s="19"/>
      <c r="M52" s="4"/>
      <c r="N52" s="4"/>
    </row>
    <row r="53" spans="1:1029" s="54" customFormat="1" ht="8.25" customHeight="1" x14ac:dyDescent="0.25">
      <c r="A53" s="31"/>
      <c r="B53" s="18"/>
      <c r="C53" s="18"/>
      <c r="D53" s="53"/>
      <c r="E53" s="18"/>
      <c r="F53" s="53"/>
      <c r="G53" s="18"/>
      <c r="H53" s="18"/>
      <c r="I53" s="18"/>
      <c r="J53" s="19"/>
      <c r="K53" s="19"/>
      <c r="L53" s="1"/>
      <c r="M53" s="3"/>
      <c r="N53" s="3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  <c r="AKZ53" s="27"/>
      <c r="ALA53" s="27"/>
      <c r="ALB53" s="27"/>
      <c r="ALC53" s="27"/>
      <c r="ALD53" s="27"/>
      <c r="ALE53" s="27"/>
      <c r="ALF53" s="27"/>
      <c r="ALG53" s="27"/>
      <c r="ALH53" s="27"/>
      <c r="ALI53" s="27"/>
      <c r="ALJ53" s="27"/>
      <c r="ALK53" s="27"/>
      <c r="ALL53" s="27"/>
      <c r="ALM53" s="27"/>
      <c r="ALN53" s="27"/>
      <c r="ALO53" s="27"/>
      <c r="ALP53" s="27"/>
      <c r="ALQ53" s="27"/>
      <c r="ALR53" s="27"/>
      <c r="ALS53" s="27"/>
      <c r="ALT53" s="27"/>
      <c r="ALU53" s="27"/>
      <c r="ALV53" s="27"/>
      <c r="ALW53" s="27"/>
      <c r="ALX53" s="27"/>
      <c r="ALY53" s="27"/>
      <c r="ALZ53" s="27"/>
      <c r="AMA53" s="27"/>
      <c r="AMB53" s="27"/>
      <c r="AMC53" s="27"/>
      <c r="AMD53" s="27"/>
      <c r="AME53" s="27"/>
      <c r="AMF53" s="27"/>
      <c r="AMG53" s="27"/>
      <c r="AMH53" s="27"/>
      <c r="AMI53" s="27"/>
      <c r="AMJ53" s="27"/>
      <c r="AMK53" s="27"/>
      <c r="AML53" s="27"/>
      <c r="AMM53" s="27"/>
      <c r="AMN53" s="27"/>
      <c r="AMO53" s="27"/>
    </row>
    <row r="54" spans="1:1029" ht="15.75" x14ac:dyDescent="0.25">
      <c r="A54" s="31" t="str">
        <f>IF(B12="Deutsch","Rolladen",IF(B12="English","shutters"))</f>
        <v>Rolladen</v>
      </c>
      <c r="B54" s="41" t="str">
        <f>IF(D20="Ja",B18*1.5/100,IF(D20="Yes",B18*1.5/100,IF(D20="Nein","",IF(D20="No",""))))</f>
        <v/>
      </c>
      <c r="C54" s="18"/>
      <c r="D54" s="41" t="str">
        <f>IF(D20="Ja",B54*75/100,IF(D20="Yes",B54*75/100,IF(D20="Nein","",IF(D20="No",""))))</f>
        <v/>
      </c>
      <c r="E54" s="18"/>
      <c r="F54" s="41" t="str">
        <f>IF(D20="Ja",B54*25/100,IF(D20="Yes",B54*25/100,IF(D20="Nein","",IF(D20="No",""))))</f>
        <v/>
      </c>
      <c r="G54" s="18"/>
      <c r="H54" s="41"/>
      <c r="I54" s="18"/>
      <c r="J54" s="42"/>
      <c r="K54" s="42"/>
      <c r="L54" s="19"/>
      <c r="M54" s="4"/>
      <c r="N54" s="4"/>
    </row>
    <row r="55" spans="1:1029" s="54" customFormat="1" ht="8.25" customHeight="1" x14ac:dyDescent="0.25">
      <c r="A55" s="31"/>
      <c r="B55" s="18"/>
      <c r="C55" s="18"/>
      <c r="D55" s="53"/>
      <c r="E55" s="18"/>
      <c r="F55" s="53"/>
      <c r="G55" s="18"/>
      <c r="H55" s="18"/>
      <c r="I55" s="18"/>
      <c r="J55" s="19"/>
      <c r="K55" s="19"/>
      <c r="L55" s="1"/>
      <c r="M55" s="3"/>
      <c r="N55" s="3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  <c r="AKZ55" s="27"/>
      <c r="ALA55" s="27"/>
      <c r="ALB55" s="27"/>
      <c r="ALC55" s="27"/>
      <c r="ALD55" s="27"/>
      <c r="ALE55" s="27"/>
      <c r="ALF55" s="27"/>
      <c r="ALG55" s="27"/>
      <c r="ALH55" s="27"/>
      <c r="ALI55" s="27"/>
      <c r="ALJ55" s="27"/>
      <c r="ALK55" s="27"/>
      <c r="ALL55" s="27"/>
      <c r="ALM55" s="27"/>
      <c r="ALN55" s="27"/>
      <c r="ALO55" s="27"/>
      <c r="ALP55" s="27"/>
      <c r="ALQ55" s="27"/>
      <c r="ALR55" s="27"/>
      <c r="ALS55" s="27"/>
      <c r="ALT55" s="27"/>
      <c r="ALU55" s="27"/>
      <c r="ALV55" s="27"/>
      <c r="ALW55" s="27"/>
      <c r="ALX55" s="27"/>
      <c r="ALY55" s="27"/>
      <c r="ALZ55" s="27"/>
      <c r="AMA55" s="27"/>
      <c r="AMB55" s="27"/>
      <c r="AMC55" s="27"/>
      <c r="AMD55" s="27"/>
      <c r="AME55" s="27"/>
      <c r="AMF55" s="27"/>
      <c r="AMG55" s="27"/>
      <c r="AMH55" s="27"/>
      <c r="AMI55" s="27"/>
      <c r="AMJ55" s="27"/>
      <c r="AMK55" s="27"/>
      <c r="AML55" s="27"/>
      <c r="AMM55" s="27"/>
      <c r="AMN55" s="27"/>
      <c r="AMO55" s="27"/>
    </row>
    <row r="56" spans="1:1029" ht="15.75" x14ac:dyDescent="0.25">
      <c r="A56" s="31" t="str">
        <f>IF(B12="Deutsch","Maler",IF(B12="English","painting / walls"))</f>
        <v>Maler</v>
      </c>
      <c r="B56" s="41" t="str">
        <f>IF(D20="Ja",B18*3.5/100,IF(D20="Yes",B18*3.5/100,IF(D20="Nein","",IF(D20="No",""))))</f>
        <v/>
      </c>
      <c r="C56" s="18"/>
      <c r="D56" s="41" t="str">
        <f>IF(D20="Ja",B56*25/100,IF(D20="Yes",B56*25/100,IF(D20="Nein","",IF(D20="No",""))))</f>
        <v/>
      </c>
      <c r="E56" s="18"/>
      <c r="F56" s="41" t="str">
        <f>IF(D20="Ja",B56*75/100,IF(D20="Yes",B56*75/100,IF(D20="Nein","",IF(D20="No",""))))</f>
        <v/>
      </c>
      <c r="G56" s="18"/>
      <c r="H56" s="41"/>
      <c r="I56" s="18"/>
      <c r="J56" s="42"/>
      <c r="K56" s="42"/>
      <c r="L56" s="19"/>
      <c r="M56" s="4"/>
      <c r="N56" s="4"/>
    </row>
    <row r="57" spans="1:1029" s="54" customFormat="1" ht="8.25" customHeight="1" x14ac:dyDescent="0.25">
      <c r="A57" s="31"/>
      <c r="B57" s="18"/>
      <c r="C57" s="18"/>
      <c r="D57" s="53"/>
      <c r="E57" s="18"/>
      <c r="F57" s="53"/>
      <c r="G57" s="18"/>
      <c r="H57" s="18"/>
      <c r="I57" s="18"/>
      <c r="J57" s="19"/>
      <c r="K57" s="19"/>
      <c r="L57" s="1"/>
      <c r="M57" s="3"/>
      <c r="N57" s="3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  <c r="KX57" s="27"/>
      <c r="KY57" s="27"/>
      <c r="KZ57" s="27"/>
      <c r="LA57" s="27"/>
      <c r="LB57" s="27"/>
      <c r="LC57" s="27"/>
      <c r="LD57" s="27"/>
      <c r="LE57" s="27"/>
      <c r="LF57" s="27"/>
      <c r="LG57" s="27"/>
      <c r="LH57" s="27"/>
      <c r="LI57" s="27"/>
      <c r="LJ57" s="27"/>
      <c r="LK57" s="27"/>
      <c r="LL57" s="27"/>
      <c r="LM57" s="27"/>
      <c r="LN57" s="27"/>
      <c r="LO57" s="27"/>
      <c r="LP57" s="27"/>
      <c r="LQ57" s="27"/>
      <c r="LR57" s="27"/>
      <c r="LS57" s="27"/>
      <c r="LT57" s="27"/>
      <c r="LU57" s="27"/>
      <c r="LV57" s="27"/>
      <c r="LW57" s="27"/>
      <c r="LX57" s="27"/>
      <c r="LY57" s="27"/>
      <c r="LZ57" s="27"/>
      <c r="MA57" s="27"/>
      <c r="MB57" s="27"/>
      <c r="MC57" s="27"/>
      <c r="MD57" s="27"/>
      <c r="ME57" s="27"/>
      <c r="MF57" s="27"/>
      <c r="MG57" s="27"/>
      <c r="MH57" s="27"/>
      <c r="MI57" s="27"/>
      <c r="MJ57" s="27"/>
      <c r="MK57" s="27"/>
      <c r="ML57" s="27"/>
      <c r="MM57" s="27"/>
      <c r="MN57" s="27"/>
      <c r="MO57" s="27"/>
      <c r="MP57" s="27"/>
      <c r="MQ57" s="27"/>
      <c r="MR57" s="27"/>
      <c r="MS57" s="27"/>
      <c r="MT57" s="27"/>
      <c r="MU57" s="27"/>
      <c r="MV57" s="27"/>
      <c r="MW57" s="27"/>
      <c r="MX57" s="27"/>
      <c r="MY57" s="27"/>
      <c r="MZ57" s="27"/>
      <c r="NA57" s="27"/>
      <c r="NB57" s="27"/>
      <c r="NC57" s="27"/>
      <c r="ND57" s="27"/>
      <c r="NE57" s="27"/>
      <c r="NF57" s="27"/>
      <c r="NG57" s="27"/>
      <c r="NH57" s="27"/>
      <c r="NI57" s="27"/>
      <c r="NJ57" s="27"/>
      <c r="NK57" s="27"/>
      <c r="NL57" s="27"/>
      <c r="NM57" s="27"/>
      <c r="NN57" s="27"/>
      <c r="NO57" s="27"/>
      <c r="NP57" s="27"/>
      <c r="NQ57" s="27"/>
      <c r="NR57" s="27"/>
      <c r="NS57" s="27"/>
      <c r="NT57" s="27"/>
      <c r="NU57" s="27"/>
      <c r="NV57" s="27"/>
      <c r="NW57" s="27"/>
      <c r="NX57" s="27"/>
      <c r="NY57" s="27"/>
      <c r="NZ57" s="27"/>
      <c r="OA57" s="27"/>
      <c r="OB57" s="27"/>
      <c r="OC57" s="27"/>
      <c r="OD57" s="27"/>
      <c r="OE57" s="27"/>
      <c r="OF57" s="27"/>
      <c r="OG57" s="27"/>
      <c r="OH57" s="27"/>
      <c r="OI57" s="27"/>
      <c r="OJ57" s="27"/>
      <c r="OK57" s="27"/>
      <c r="OL57" s="27"/>
      <c r="OM57" s="27"/>
      <c r="ON57" s="27"/>
      <c r="OO57" s="27"/>
      <c r="OP57" s="27"/>
      <c r="OQ57" s="27"/>
      <c r="OR57" s="27"/>
      <c r="OS57" s="27"/>
      <c r="OT57" s="27"/>
      <c r="OU57" s="27"/>
      <c r="OV57" s="27"/>
      <c r="OW57" s="27"/>
      <c r="OX57" s="27"/>
      <c r="OY57" s="27"/>
      <c r="OZ57" s="27"/>
      <c r="PA57" s="27"/>
      <c r="PB57" s="27"/>
      <c r="PC57" s="27"/>
      <c r="PD57" s="27"/>
      <c r="PE57" s="27"/>
      <c r="PF57" s="27"/>
      <c r="PG57" s="27"/>
      <c r="PH57" s="27"/>
      <c r="PI57" s="27"/>
      <c r="PJ57" s="27"/>
      <c r="PK57" s="27"/>
      <c r="PL57" s="27"/>
      <c r="PM57" s="27"/>
      <c r="PN57" s="27"/>
      <c r="PO57" s="27"/>
      <c r="PP57" s="27"/>
      <c r="PQ57" s="27"/>
      <c r="PR57" s="27"/>
      <c r="PS57" s="27"/>
      <c r="PT57" s="27"/>
      <c r="PU57" s="27"/>
      <c r="PV57" s="27"/>
      <c r="PW57" s="27"/>
      <c r="PX57" s="27"/>
      <c r="PY57" s="27"/>
      <c r="PZ57" s="27"/>
      <c r="QA57" s="27"/>
      <c r="QB57" s="27"/>
      <c r="QC57" s="27"/>
      <c r="QD57" s="27"/>
      <c r="QE57" s="27"/>
      <c r="QF57" s="27"/>
      <c r="QG57" s="27"/>
      <c r="QH57" s="27"/>
      <c r="QI57" s="27"/>
      <c r="QJ57" s="27"/>
      <c r="QK57" s="27"/>
      <c r="QL57" s="27"/>
      <c r="QM57" s="27"/>
      <c r="QN57" s="27"/>
      <c r="QO57" s="27"/>
      <c r="QP57" s="27"/>
      <c r="QQ57" s="27"/>
      <c r="QR57" s="27"/>
      <c r="QS57" s="27"/>
      <c r="QT57" s="27"/>
      <c r="QU57" s="27"/>
      <c r="QV57" s="27"/>
      <c r="QW57" s="27"/>
      <c r="QX57" s="27"/>
      <c r="QY57" s="27"/>
      <c r="QZ57" s="27"/>
      <c r="RA57" s="27"/>
      <c r="RB57" s="27"/>
      <c r="RC57" s="27"/>
      <c r="RD57" s="27"/>
      <c r="RE57" s="27"/>
      <c r="RF57" s="27"/>
      <c r="RG57" s="27"/>
      <c r="RH57" s="27"/>
      <c r="RI57" s="27"/>
      <c r="RJ57" s="27"/>
      <c r="RK57" s="27"/>
      <c r="RL57" s="27"/>
      <c r="RM57" s="27"/>
      <c r="RN57" s="27"/>
      <c r="RO57" s="27"/>
      <c r="RP57" s="27"/>
      <c r="RQ57" s="27"/>
      <c r="RR57" s="27"/>
      <c r="RS57" s="27"/>
      <c r="RT57" s="27"/>
      <c r="RU57" s="27"/>
      <c r="RV57" s="27"/>
      <c r="RW57" s="27"/>
      <c r="RX57" s="27"/>
      <c r="RY57" s="27"/>
      <c r="RZ57" s="27"/>
      <c r="SA57" s="27"/>
      <c r="SB57" s="27"/>
      <c r="SC57" s="27"/>
      <c r="SD57" s="27"/>
      <c r="SE57" s="27"/>
      <c r="SF57" s="27"/>
      <c r="SG57" s="27"/>
      <c r="SH57" s="27"/>
      <c r="SI57" s="27"/>
      <c r="SJ57" s="27"/>
      <c r="SK57" s="27"/>
      <c r="SL57" s="27"/>
      <c r="SM57" s="27"/>
      <c r="SN57" s="27"/>
      <c r="SO57" s="27"/>
      <c r="SP57" s="27"/>
      <c r="SQ57" s="27"/>
      <c r="SR57" s="27"/>
      <c r="SS57" s="27"/>
      <c r="ST57" s="27"/>
      <c r="SU57" s="27"/>
      <c r="SV57" s="27"/>
      <c r="SW57" s="27"/>
      <c r="SX57" s="27"/>
      <c r="SY57" s="27"/>
      <c r="SZ57" s="27"/>
      <c r="TA57" s="27"/>
      <c r="TB57" s="27"/>
      <c r="TC57" s="27"/>
      <c r="TD57" s="27"/>
      <c r="TE57" s="27"/>
      <c r="TF57" s="27"/>
      <c r="TG57" s="27"/>
      <c r="TH57" s="27"/>
      <c r="TI57" s="27"/>
      <c r="TJ57" s="27"/>
      <c r="TK57" s="27"/>
      <c r="TL57" s="27"/>
      <c r="TM57" s="27"/>
      <c r="TN57" s="27"/>
      <c r="TO57" s="27"/>
      <c r="TP57" s="27"/>
      <c r="TQ57" s="27"/>
      <c r="TR57" s="27"/>
      <c r="TS57" s="27"/>
      <c r="TT57" s="27"/>
      <c r="TU57" s="27"/>
      <c r="TV57" s="27"/>
      <c r="TW57" s="27"/>
      <c r="TX57" s="27"/>
      <c r="TY57" s="27"/>
      <c r="TZ57" s="27"/>
      <c r="UA57" s="27"/>
      <c r="UB57" s="27"/>
      <c r="UC57" s="27"/>
      <c r="UD57" s="27"/>
      <c r="UE57" s="27"/>
      <c r="UF57" s="27"/>
      <c r="UG57" s="27"/>
      <c r="UH57" s="27"/>
      <c r="UI57" s="27"/>
      <c r="UJ57" s="27"/>
      <c r="UK57" s="27"/>
      <c r="UL57" s="27"/>
      <c r="UM57" s="27"/>
      <c r="UN57" s="27"/>
      <c r="UO57" s="27"/>
      <c r="UP57" s="27"/>
      <c r="UQ57" s="27"/>
      <c r="UR57" s="27"/>
      <c r="US57" s="27"/>
      <c r="UT57" s="27"/>
      <c r="UU57" s="27"/>
      <c r="UV57" s="27"/>
      <c r="UW57" s="27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27"/>
      <c r="VU57" s="27"/>
      <c r="VV57" s="27"/>
      <c r="VW57" s="27"/>
      <c r="VX57" s="27"/>
      <c r="VY57" s="27"/>
      <c r="VZ57" s="27"/>
      <c r="WA57" s="27"/>
      <c r="WB57" s="27"/>
      <c r="WC57" s="27"/>
      <c r="WD57" s="27"/>
      <c r="WE57" s="27"/>
      <c r="WF57" s="27"/>
      <c r="WG57" s="27"/>
      <c r="WH57" s="27"/>
      <c r="WI57" s="27"/>
      <c r="WJ57" s="27"/>
      <c r="WK57" s="27"/>
      <c r="WL57" s="27"/>
      <c r="WM57" s="27"/>
      <c r="WN57" s="27"/>
      <c r="WO57" s="27"/>
      <c r="WP57" s="27"/>
      <c r="WQ57" s="27"/>
      <c r="WR57" s="27"/>
      <c r="WS57" s="27"/>
      <c r="WT57" s="27"/>
      <c r="WU57" s="27"/>
      <c r="WV57" s="27"/>
      <c r="WW57" s="27"/>
      <c r="WX57" s="27"/>
      <c r="WY57" s="27"/>
      <c r="WZ57" s="27"/>
      <c r="XA57" s="27"/>
      <c r="XB57" s="27"/>
      <c r="XC57" s="27"/>
      <c r="XD57" s="27"/>
      <c r="XE57" s="27"/>
      <c r="XF57" s="27"/>
      <c r="XG57" s="27"/>
      <c r="XH57" s="27"/>
      <c r="XI57" s="27"/>
      <c r="XJ57" s="27"/>
      <c r="XK57" s="27"/>
      <c r="XL57" s="27"/>
      <c r="XM57" s="27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27"/>
      <c r="YJ57" s="27"/>
      <c r="YK57" s="27"/>
      <c r="YL57" s="27"/>
      <c r="YM57" s="27"/>
      <c r="YN57" s="27"/>
      <c r="YO57" s="27"/>
      <c r="YP57" s="27"/>
      <c r="YQ57" s="27"/>
      <c r="YR57" s="27"/>
      <c r="YS57" s="27"/>
      <c r="YT57" s="27"/>
      <c r="YU57" s="27"/>
      <c r="YV57" s="27"/>
      <c r="YW57" s="27"/>
      <c r="YX57" s="27"/>
      <c r="YY57" s="27"/>
      <c r="YZ57" s="27"/>
      <c r="ZA57" s="27"/>
      <c r="ZB57" s="27"/>
      <c r="ZC57" s="27"/>
      <c r="ZD57" s="27"/>
      <c r="ZE57" s="27"/>
      <c r="ZF57" s="27"/>
      <c r="ZG57" s="27"/>
      <c r="ZH57" s="27"/>
      <c r="ZI57" s="27"/>
      <c r="ZJ57" s="27"/>
      <c r="ZK57" s="27"/>
      <c r="ZL57" s="27"/>
      <c r="ZM57" s="27"/>
      <c r="ZN57" s="27"/>
      <c r="ZO57" s="27"/>
      <c r="ZP57" s="27"/>
      <c r="ZQ57" s="27"/>
      <c r="ZR57" s="27"/>
      <c r="ZS57" s="27"/>
      <c r="ZT57" s="27"/>
      <c r="ZU57" s="27"/>
      <c r="ZV57" s="27"/>
      <c r="ZW57" s="27"/>
      <c r="ZX57" s="27"/>
      <c r="ZY57" s="27"/>
      <c r="ZZ57" s="27"/>
      <c r="AAA57" s="27"/>
      <c r="AAB57" s="27"/>
      <c r="AAC57" s="27"/>
      <c r="AAD57" s="27"/>
      <c r="AAE57" s="27"/>
      <c r="AAF57" s="27"/>
      <c r="AAG57" s="27"/>
      <c r="AAH57" s="27"/>
      <c r="AAI57" s="27"/>
      <c r="AAJ57" s="27"/>
      <c r="AAK57" s="27"/>
      <c r="AAL57" s="27"/>
      <c r="AAM57" s="27"/>
      <c r="AAN57" s="27"/>
      <c r="AAO57" s="27"/>
      <c r="AAP57" s="27"/>
      <c r="AAQ57" s="27"/>
      <c r="AAR57" s="27"/>
      <c r="AAS57" s="27"/>
      <c r="AAT57" s="27"/>
      <c r="AAU57" s="27"/>
      <c r="AAV57" s="27"/>
      <c r="AAW57" s="27"/>
      <c r="AAX57" s="27"/>
      <c r="AAY57" s="27"/>
      <c r="AAZ57" s="27"/>
      <c r="ABA57" s="27"/>
      <c r="ABB57" s="27"/>
      <c r="ABC57" s="27"/>
      <c r="ABD57" s="27"/>
      <c r="ABE57" s="27"/>
      <c r="ABF57" s="27"/>
      <c r="ABG57" s="27"/>
      <c r="ABH57" s="27"/>
      <c r="ABI57" s="27"/>
      <c r="ABJ57" s="27"/>
      <c r="ABK57" s="27"/>
      <c r="ABL57" s="27"/>
      <c r="ABM57" s="27"/>
      <c r="ABN57" s="27"/>
      <c r="ABO57" s="27"/>
      <c r="ABP57" s="27"/>
      <c r="ABQ57" s="27"/>
      <c r="ABR57" s="27"/>
      <c r="ABS57" s="27"/>
      <c r="ABT57" s="27"/>
      <c r="ABU57" s="27"/>
      <c r="ABV57" s="27"/>
      <c r="ABW57" s="27"/>
      <c r="ABX57" s="27"/>
      <c r="ABY57" s="27"/>
      <c r="ABZ57" s="27"/>
      <c r="ACA57" s="27"/>
      <c r="ACB57" s="27"/>
      <c r="ACC57" s="27"/>
      <c r="ACD57" s="27"/>
      <c r="ACE57" s="27"/>
      <c r="ACF57" s="27"/>
      <c r="ACG57" s="27"/>
      <c r="ACH57" s="27"/>
      <c r="ACI57" s="27"/>
      <c r="ACJ57" s="27"/>
      <c r="ACK57" s="27"/>
      <c r="ACL57" s="27"/>
      <c r="ACM57" s="27"/>
      <c r="ACN57" s="27"/>
      <c r="ACO57" s="27"/>
      <c r="ACP57" s="27"/>
      <c r="ACQ57" s="27"/>
      <c r="ACR57" s="27"/>
      <c r="ACS57" s="27"/>
      <c r="ACT57" s="27"/>
      <c r="ACU57" s="27"/>
      <c r="ACV57" s="27"/>
      <c r="ACW57" s="27"/>
      <c r="ACX57" s="27"/>
      <c r="ACY57" s="27"/>
      <c r="ACZ57" s="27"/>
      <c r="ADA57" s="27"/>
      <c r="ADB57" s="27"/>
      <c r="ADC57" s="27"/>
      <c r="ADD57" s="27"/>
      <c r="ADE57" s="27"/>
      <c r="ADF57" s="27"/>
      <c r="ADG57" s="27"/>
      <c r="ADH57" s="27"/>
      <c r="ADI57" s="27"/>
      <c r="ADJ57" s="27"/>
      <c r="ADK57" s="27"/>
      <c r="ADL57" s="27"/>
      <c r="ADM57" s="27"/>
      <c r="ADN57" s="27"/>
      <c r="ADO57" s="27"/>
      <c r="ADP57" s="27"/>
      <c r="ADQ57" s="27"/>
      <c r="ADR57" s="27"/>
      <c r="ADS57" s="27"/>
      <c r="ADT57" s="27"/>
      <c r="ADU57" s="27"/>
      <c r="ADV57" s="27"/>
      <c r="ADW57" s="27"/>
      <c r="ADX57" s="27"/>
      <c r="ADY57" s="27"/>
      <c r="ADZ57" s="27"/>
      <c r="AEA57" s="27"/>
      <c r="AEB57" s="27"/>
      <c r="AEC57" s="27"/>
      <c r="AED57" s="27"/>
      <c r="AEE57" s="27"/>
      <c r="AEF57" s="27"/>
      <c r="AEG57" s="27"/>
      <c r="AEH57" s="27"/>
      <c r="AEI57" s="27"/>
      <c r="AEJ57" s="27"/>
      <c r="AEK57" s="27"/>
      <c r="AEL57" s="27"/>
      <c r="AEM57" s="27"/>
      <c r="AEN57" s="27"/>
      <c r="AEO57" s="27"/>
      <c r="AEP57" s="27"/>
      <c r="AEQ57" s="27"/>
      <c r="AER57" s="27"/>
      <c r="AES57" s="27"/>
      <c r="AET57" s="27"/>
      <c r="AEU57" s="27"/>
      <c r="AEV57" s="27"/>
      <c r="AEW57" s="27"/>
      <c r="AEX57" s="27"/>
      <c r="AEY57" s="27"/>
      <c r="AEZ57" s="27"/>
      <c r="AFA57" s="27"/>
      <c r="AFB57" s="27"/>
      <c r="AFC57" s="27"/>
      <c r="AFD57" s="27"/>
      <c r="AFE57" s="27"/>
      <c r="AFF57" s="27"/>
      <c r="AFG57" s="27"/>
      <c r="AFH57" s="27"/>
      <c r="AFI57" s="27"/>
      <c r="AFJ57" s="27"/>
      <c r="AFK57" s="27"/>
      <c r="AFL57" s="27"/>
      <c r="AFM57" s="27"/>
      <c r="AFN57" s="27"/>
      <c r="AFO57" s="27"/>
      <c r="AFP57" s="27"/>
      <c r="AFQ57" s="27"/>
      <c r="AFR57" s="27"/>
      <c r="AFS57" s="27"/>
      <c r="AFT57" s="27"/>
      <c r="AFU57" s="27"/>
      <c r="AFV57" s="27"/>
      <c r="AFW57" s="27"/>
      <c r="AFX57" s="27"/>
      <c r="AFY57" s="27"/>
      <c r="AFZ57" s="27"/>
      <c r="AGA57" s="27"/>
      <c r="AGB57" s="27"/>
      <c r="AGC57" s="27"/>
      <c r="AGD57" s="27"/>
      <c r="AGE57" s="27"/>
      <c r="AGF57" s="27"/>
      <c r="AGG57" s="27"/>
      <c r="AGH57" s="27"/>
      <c r="AGI57" s="27"/>
      <c r="AGJ57" s="27"/>
      <c r="AGK57" s="27"/>
      <c r="AGL57" s="27"/>
      <c r="AGM57" s="27"/>
      <c r="AGN57" s="27"/>
      <c r="AGO57" s="27"/>
      <c r="AGP57" s="27"/>
      <c r="AGQ57" s="27"/>
      <c r="AGR57" s="27"/>
      <c r="AGS57" s="27"/>
      <c r="AGT57" s="27"/>
      <c r="AGU57" s="27"/>
      <c r="AGV57" s="27"/>
      <c r="AGW57" s="27"/>
      <c r="AGX57" s="27"/>
      <c r="AGY57" s="27"/>
      <c r="AGZ57" s="27"/>
      <c r="AHA57" s="27"/>
      <c r="AHB57" s="27"/>
      <c r="AHC57" s="27"/>
      <c r="AHD57" s="27"/>
      <c r="AHE57" s="27"/>
      <c r="AHF57" s="27"/>
      <c r="AHG57" s="27"/>
      <c r="AHH57" s="27"/>
      <c r="AHI57" s="27"/>
      <c r="AHJ57" s="27"/>
      <c r="AHK57" s="27"/>
      <c r="AHL57" s="27"/>
      <c r="AHM57" s="27"/>
      <c r="AHN57" s="27"/>
      <c r="AHO57" s="27"/>
      <c r="AHP57" s="27"/>
      <c r="AHQ57" s="27"/>
      <c r="AHR57" s="27"/>
      <c r="AHS57" s="27"/>
      <c r="AHT57" s="27"/>
      <c r="AHU57" s="27"/>
      <c r="AHV57" s="27"/>
      <c r="AHW57" s="27"/>
      <c r="AHX57" s="27"/>
      <c r="AHY57" s="27"/>
      <c r="AHZ57" s="27"/>
      <c r="AIA57" s="27"/>
      <c r="AIB57" s="27"/>
      <c r="AIC57" s="27"/>
      <c r="AID57" s="27"/>
      <c r="AIE57" s="27"/>
      <c r="AIF57" s="27"/>
      <c r="AIG57" s="27"/>
      <c r="AIH57" s="27"/>
      <c r="AII57" s="27"/>
      <c r="AIJ57" s="27"/>
      <c r="AIK57" s="27"/>
      <c r="AIL57" s="27"/>
      <c r="AIM57" s="27"/>
      <c r="AIN57" s="27"/>
      <c r="AIO57" s="27"/>
      <c r="AIP57" s="27"/>
      <c r="AIQ57" s="27"/>
      <c r="AIR57" s="27"/>
      <c r="AIS57" s="27"/>
      <c r="AIT57" s="27"/>
      <c r="AIU57" s="27"/>
      <c r="AIV57" s="27"/>
      <c r="AIW57" s="27"/>
      <c r="AIX57" s="27"/>
      <c r="AIY57" s="27"/>
      <c r="AIZ57" s="27"/>
      <c r="AJA57" s="27"/>
      <c r="AJB57" s="27"/>
      <c r="AJC57" s="27"/>
      <c r="AJD57" s="27"/>
      <c r="AJE57" s="27"/>
      <c r="AJF57" s="27"/>
      <c r="AJG57" s="27"/>
      <c r="AJH57" s="27"/>
      <c r="AJI57" s="27"/>
      <c r="AJJ57" s="27"/>
      <c r="AJK57" s="27"/>
      <c r="AJL57" s="27"/>
      <c r="AJM57" s="27"/>
      <c r="AJN57" s="27"/>
      <c r="AJO57" s="27"/>
      <c r="AJP57" s="27"/>
      <c r="AJQ57" s="27"/>
      <c r="AJR57" s="27"/>
      <c r="AJS57" s="27"/>
      <c r="AJT57" s="27"/>
      <c r="AJU57" s="27"/>
      <c r="AJV57" s="27"/>
      <c r="AJW57" s="27"/>
      <c r="AJX57" s="27"/>
      <c r="AJY57" s="27"/>
      <c r="AJZ57" s="27"/>
      <c r="AKA57" s="27"/>
      <c r="AKB57" s="27"/>
      <c r="AKC57" s="27"/>
      <c r="AKD57" s="27"/>
      <c r="AKE57" s="27"/>
      <c r="AKF57" s="27"/>
      <c r="AKG57" s="27"/>
      <c r="AKH57" s="27"/>
      <c r="AKI57" s="27"/>
      <c r="AKJ57" s="27"/>
      <c r="AKK57" s="27"/>
      <c r="AKL57" s="27"/>
      <c r="AKM57" s="27"/>
      <c r="AKN57" s="27"/>
      <c r="AKO57" s="27"/>
      <c r="AKP57" s="27"/>
      <c r="AKQ57" s="27"/>
      <c r="AKR57" s="27"/>
      <c r="AKS57" s="27"/>
      <c r="AKT57" s="27"/>
      <c r="AKU57" s="27"/>
      <c r="AKV57" s="27"/>
      <c r="AKW57" s="27"/>
      <c r="AKX57" s="27"/>
      <c r="AKY57" s="27"/>
      <c r="AKZ57" s="27"/>
      <c r="ALA57" s="27"/>
      <c r="ALB57" s="27"/>
      <c r="ALC57" s="27"/>
      <c r="ALD57" s="27"/>
      <c r="ALE57" s="27"/>
      <c r="ALF57" s="27"/>
      <c r="ALG57" s="27"/>
      <c r="ALH57" s="27"/>
      <c r="ALI57" s="27"/>
      <c r="ALJ57" s="27"/>
      <c r="ALK57" s="27"/>
      <c r="ALL57" s="27"/>
      <c r="ALM57" s="27"/>
      <c r="ALN57" s="27"/>
      <c r="ALO57" s="27"/>
      <c r="ALP57" s="27"/>
      <c r="ALQ57" s="27"/>
      <c r="ALR57" s="27"/>
      <c r="ALS57" s="27"/>
      <c r="ALT57" s="27"/>
      <c r="ALU57" s="27"/>
      <c r="ALV57" s="27"/>
      <c r="ALW57" s="27"/>
      <c r="ALX57" s="27"/>
      <c r="ALY57" s="27"/>
      <c r="ALZ57" s="27"/>
      <c r="AMA57" s="27"/>
      <c r="AMB57" s="27"/>
      <c r="AMC57" s="27"/>
      <c r="AMD57" s="27"/>
      <c r="AME57" s="27"/>
      <c r="AMF57" s="27"/>
      <c r="AMG57" s="27"/>
      <c r="AMH57" s="27"/>
      <c r="AMI57" s="27"/>
      <c r="AMJ57" s="27"/>
      <c r="AMK57" s="27"/>
      <c r="AML57" s="27"/>
      <c r="AMM57" s="27"/>
      <c r="AMN57" s="27"/>
      <c r="AMO57" s="27"/>
    </row>
    <row r="58" spans="1:1029" ht="15.75" x14ac:dyDescent="0.25">
      <c r="A58" s="31" t="str">
        <f>IF(B12="Deutsch","Bemusterungspuffer",IF(B12="English","calculation buffer"))</f>
        <v>Bemusterungspuffer</v>
      </c>
      <c r="B58" s="41" t="str">
        <f>IF(D20="Ja",B18*4/100,IF(D20="Yes",B18*4/100,IF(D20="Nein","",IF(D20="No",""))))</f>
        <v/>
      </c>
      <c r="C58" s="18"/>
      <c r="D58" s="41" t="str">
        <f>IF(D20="Ja",B58*50/100,IF(D20="Yes",B58*50/100,IF(D20="Nein","",IF(D20="No",""))))</f>
        <v/>
      </c>
      <c r="E58" s="18"/>
      <c r="F58" s="41" t="str">
        <f>IF(D20="Ja",B58*50/100,IF(D20="Yes",B58*50/100,IF(D20="Nein","",IF(D20="No",""))))</f>
        <v/>
      </c>
      <c r="G58" s="18"/>
      <c r="H58" s="41"/>
      <c r="I58" s="18"/>
      <c r="J58" s="42"/>
      <c r="K58" s="42"/>
      <c r="L58" s="19"/>
    </row>
    <row r="59" spans="1:1029" s="54" customFormat="1" ht="8.25" customHeight="1" x14ac:dyDescent="0.25">
      <c r="A59" s="31"/>
      <c r="B59" s="18"/>
      <c r="C59" s="18"/>
      <c r="D59" s="53"/>
      <c r="E59" s="18"/>
      <c r="F59" s="53"/>
      <c r="G59" s="18"/>
      <c r="H59" s="18"/>
      <c r="I59" s="18"/>
      <c r="J59" s="19"/>
      <c r="K59" s="19"/>
      <c r="L59" s="1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  <c r="ALN59" s="27"/>
      <c r="ALO59" s="27"/>
      <c r="ALP59" s="27"/>
      <c r="ALQ59" s="27"/>
      <c r="ALR59" s="27"/>
      <c r="ALS59" s="27"/>
      <c r="ALT59" s="27"/>
      <c r="ALU59" s="27"/>
      <c r="ALV59" s="27"/>
      <c r="ALW59" s="27"/>
      <c r="ALX59" s="27"/>
      <c r="ALY59" s="27"/>
      <c r="ALZ59" s="27"/>
      <c r="AMA59" s="27"/>
      <c r="AMB59" s="27"/>
      <c r="AMC59" s="27"/>
      <c r="AMD59" s="27"/>
      <c r="AME59" s="27"/>
      <c r="AMF59" s="27"/>
      <c r="AMG59" s="27"/>
      <c r="AMH59" s="27"/>
      <c r="AMI59" s="27"/>
      <c r="AMJ59" s="27"/>
      <c r="AMK59" s="27"/>
      <c r="AML59" s="27"/>
      <c r="AMM59" s="27"/>
      <c r="AMN59" s="27"/>
      <c r="AMO59" s="27"/>
    </row>
    <row r="60" spans="1:1029" ht="15.75" x14ac:dyDescent="0.25">
      <c r="A60" s="31" t="str">
        <f>IF(B12="Deutsch","Bauzeitzinsen",IF(B12="English","construction time interest"))</f>
        <v>Bauzeitzinsen</v>
      </c>
      <c r="B60" s="41" t="str">
        <f>IF(D20="Ja",(B18*6*3)/(12*100),IF(D20="Yes",(B18*6*3)/(12*100),IF(D20="Nein","",IF(D20="No",""))))</f>
        <v/>
      </c>
      <c r="C60" s="18"/>
      <c r="D60" s="41">
        <v>0</v>
      </c>
      <c r="E60" s="18"/>
      <c r="F60" s="41" t="str">
        <f>B60</f>
        <v/>
      </c>
      <c r="G60" s="18"/>
      <c r="H60" s="41"/>
      <c r="I60" s="18"/>
      <c r="J60" s="42"/>
      <c r="K60" s="42"/>
      <c r="L60" s="19"/>
    </row>
    <row r="61" spans="1:1029" s="54" customFormat="1" ht="8.25" customHeight="1" x14ac:dyDescent="0.25">
      <c r="A61" s="31"/>
      <c r="B61" s="18"/>
      <c r="C61" s="18"/>
      <c r="D61" s="53"/>
      <c r="E61" s="18"/>
      <c r="F61" s="53"/>
      <c r="G61" s="18"/>
      <c r="H61" s="18"/>
      <c r="I61" s="18"/>
      <c r="J61" s="19"/>
      <c r="K61" s="19"/>
      <c r="L61" s="1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  <c r="ALN61" s="27"/>
      <c r="ALO61" s="27"/>
      <c r="ALP61" s="27"/>
      <c r="ALQ61" s="27"/>
      <c r="ALR61" s="27"/>
      <c r="ALS61" s="27"/>
      <c r="ALT61" s="27"/>
      <c r="ALU61" s="27"/>
      <c r="ALV61" s="27"/>
      <c r="ALW61" s="27"/>
      <c r="ALX61" s="27"/>
      <c r="ALY61" s="27"/>
      <c r="ALZ61" s="27"/>
      <c r="AMA61" s="27"/>
      <c r="AMB61" s="27"/>
      <c r="AMC61" s="27"/>
      <c r="AMD61" s="27"/>
      <c r="AME61" s="27"/>
      <c r="AMF61" s="27"/>
      <c r="AMG61" s="27"/>
      <c r="AMH61" s="27"/>
      <c r="AMI61" s="27"/>
      <c r="AMJ61" s="27"/>
      <c r="AMK61" s="27"/>
      <c r="AML61" s="27"/>
      <c r="AMM61" s="27"/>
      <c r="AMN61" s="27"/>
      <c r="AMO61" s="27"/>
    </row>
    <row r="62" spans="1:1029" ht="15.75" x14ac:dyDescent="0.25">
      <c r="A62" s="31" t="str">
        <f>IF(B12="Deutsch","Honorare (Architekt etc.)",IF(B12="English","fees (architect etc.)"))</f>
        <v>Honorare (Architekt etc.)</v>
      </c>
      <c r="B62" s="41" t="str">
        <f>IF(D20="Ja",B18*2/100,IF(D20="Yes",B18*2/100,IF(D20="Nein","",IF(D20="No",""))))</f>
        <v/>
      </c>
      <c r="C62" s="18"/>
      <c r="D62" s="41">
        <v>0</v>
      </c>
      <c r="E62" s="18"/>
      <c r="F62" s="41" t="str">
        <f>IF(D20="Ja",B62*100/100,IF(D20="Yes",B62*100/100,IF(D20="Nein","",IF(D20="No",""))))</f>
        <v/>
      </c>
      <c r="G62" s="18"/>
      <c r="H62" s="41"/>
      <c r="I62" s="18"/>
      <c r="J62" s="42"/>
      <c r="K62" s="42"/>
      <c r="L62" s="19"/>
    </row>
    <row r="63" spans="1:1029" s="54" customFormat="1" ht="8.25" customHeight="1" x14ac:dyDescent="0.25">
      <c r="A63" s="31"/>
      <c r="B63" s="18"/>
      <c r="C63" s="18"/>
      <c r="D63" s="53"/>
      <c r="E63" s="18"/>
      <c r="F63" s="53"/>
      <c r="G63" s="18"/>
      <c r="H63" s="18"/>
      <c r="I63" s="18"/>
      <c r="J63" s="19"/>
      <c r="K63" s="19"/>
      <c r="L63" s="1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 s="27"/>
      <c r="AML63" s="27"/>
      <c r="AMM63" s="27"/>
      <c r="AMN63" s="27"/>
      <c r="AMO63" s="27"/>
    </row>
    <row r="64" spans="1:1029" ht="15.75" x14ac:dyDescent="0.25">
      <c r="A64" s="31" t="str">
        <f>IF(B12="Deutsch","Behörden und Genehmigungen",IF(B12="English","authorities and permits"))</f>
        <v>Behörden und Genehmigungen</v>
      </c>
      <c r="B64" s="41" t="str">
        <f>IF(D20="Ja",B18*0.5/100,IF(D20="Yes",B18*0.5/100,IF(D20="Nein","",IF(D20="No",""))))</f>
        <v/>
      </c>
      <c r="C64" s="18"/>
      <c r="D64" s="41">
        <v>0</v>
      </c>
      <c r="E64" s="18"/>
      <c r="F64" s="41" t="str">
        <f>B64</f>
        <v/>
      </c>
      <c r="G64" s="18"/>
      <c r="H64" s="41"/>
      <c r="I64" s="18"/>
      <c r="J64" s="42"/>
      <c r="K64" s="42"/>
      <c r="L64" s="19"/>
    </row>
    <row r="65" spans="1:1029" s="54" customFormat="1" ht="8.25" customHeight="1" x14ac:dyDescent="0.25">
      <c r="A65" s="31"/>
      <c r="B65" s="18"/>
      <c r="C65" s="18"/>
      <c r="D65" s="53"/>
      <c r="E65" s="18"/>
      <c r="F65" s="53"/>
      <c r="G65" s="18"/>
      <c r="H65" s="18"/>
      <c r="I65" s="18"/>
      <c r="J65" s="19"/>
      <c r="K65" s="19"/>
      <c r="L65" s="1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  <c r="ALN65" s="27"/>
      <c r="ALO65" s="27"/>
      <c r="ALP65" s="27"/>
      <c r="ALQ65" s="27"/>
      <c r="ALR65" s="27"/>
      <c r="ALS65" s="27"/>
      <c r="ALT65" s="27"/>
      <c r="ALU65" s="27"/>
      <c r="ALV65" s="27"/>
      <c r="ALW65" s="27"/>
      <c r="ALX65" s="27"/>
      <c r="ALY65" s="27"/>
      <c r="ALZ65" s="27"/>
      <c r="AMA65" s="27"/>
      <c r="AMB65" s="27"/>
      <c r="AMC65" s="27"/>
      <c r="AMD65" s="27"/>
      <c r="AME65" s="27"/>
      <c r="AMF65" s="27"/>
      <c r="AMG65" s="27"/>
      <c r="AMH65" s="27"/>
      <c r="AMI65" s="27"/>
      <c r="AMJ65" s="27"/>
      <c r="AMK65" s="27"/>
      <c r="AML65" s="27"/>
      <c r="AMM65" s="27"/>
      <c r="AMN65" s="27"/>
      <c r="AMO65" s="27"/>
    </row>
    <row r="66" spans="1:1029" ht="15.75" x14ac:dyDescent="0.25">
      <c r="A66" s="31" t="str">
        <f>IF(B12="Deutsch","Erschließung",IF(B12="English","plot development"))</f>
        <v>Erschließung</v>
      </c>
      <c r="B66" s="41" t="str">
        <f>IF(D20="Ja",H16*20,IF(D20="Yes",H16*20,IF(D20="Nein","",IF(D20="No",""))))</f>
        <v/>
      </c>
      <c r="C66" s="18"/>
      <c r="D66" s="41">
        <v>0</v>
      </c>
      <c r="E66" s="18"/>
      <c r="F66" s="41" t="str">
        <f>B66</f>
        <v/>
      </c>
      <c r="G66" s="18"/>
      <c r="H66" s="41"/>
      <c r="I66" s="18"/>
      <c r="J66" s="42"/>
      <c r="K66" s="42"/>
      <c r="L66" s="19"/>
    </row>
    <row r="67" spans="1:1029" s="54" customFormat="1" ht="8.25" customHeight="1" x14ac:dyDescent="0.25">
      <c r="A67" s="31"/>
      <c r="B67" s="18"/>
      <c r="C67" s="18"/>
      <c r="D67" s="53"/>
      <c r="E67" s="18"/>
      <c r="F67" s="53"/>
      <c r="G67" s="18"/>
      <c r="H67" s="18"/>
      <c r="I67" s="18"/>
      <c r="J67" s="19"/>
      <c r="K67" s="19"/>
      <c r="L67" s="1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  <c r="ALN67" s="27"/>
      <c r="ALO67" s="27"/>
      <c r="ALP67" s="27"/>
      <c r="ALQ67" s="27"/>
      <c r="ALR67" s="27"/>
      <c r="ALS67" s="27"/>
      <c r="ALT67" s="27"/>
      <c r="ALU67" s="27"/>
      <c r="ALV67" s="27"/>
      <c r="ALW67" s="27"/>
      <c r="ALX67" s="27"/>
      <c r="ALY67" s="27"/>
      <c r="ALZ67" s="27"/>
      <c r="AMA67" s="27"/>
      <c r="AMB67" s="27"/>
      <c r="AMC67" s="27"/>
      <c r="AMD67" s="27"/>
      <c r="AME67" s="27"/>
      <c r="AMF67" s="27"/>
      <c r="AMG67" s="27"/>
      <c r="AMH67" s="27"/>
      <c r="AMI67" s="27"/>
      <c r="AMJ67" s="27"/>
      <c r="AMK67" s="27"/>
      <c r="AML67" s="27"/>
      <c r="AMM67" s="27"/>
      <c r="AMN67" s="27"/>
      <c r="AMO67" s="27"/>
    </row>
    <row r="68" spans="1:1029" ht="15.75" x14ac:dyDescent="0.25">
      <c r="A68" s="31" t="str">
        <f>IF(B12="Deutsch","Hausanschlüsse",IF(B12="English","lines, pipes, sewers"))</f>
        <v>Hausanschlüsse</v>
      </c>
      <c r="B68" s="41" t="str">
        <f>IF(D20="Ja",7500,IF(D20="Yes",7500,IF(D20="Nein","",IF(D20="No",""))))</f>
        <v/>
      </c>
      <c r="C68" s="18"/>
      <c r="D68" s="41" t="str">
        <f>IF(D20="Ja",B68*50/100,IF(D20="Yes",B68*50/100,IF(D20="Nein","",IF(D20="No",""))))</f>
        <v/>
      </c>
      <c r="E68" s="18"/>
      <c r="F68" s="41" t="str">
        <f>IF(D20="Ja",B68*50/100,IF(D20="Yes",B68*50/100,IF(D20="Nein","",IF(D20="No",""))))</f>
        <v/>
      </c>
      <c r="G68" s="18"/>
      <c r="H68" s="41"/>
      <c r="I68" s="18"/>
      <c r="J68" s="42"/>
      <c r="K68" s="42"/>
    </row>
    <row r="69" spans="1:1029" s="54" customFormat="1" ht="8.25" customHeight="1" x14ac:dyDescent="0.25">
      <c r="A69" s="31"/>
      <c r="B69" s="18"/>
      <c r="C69" s="18"/>
      <c r="D69" s="53"/>
      <c r="E69" s="18"/>
      <c r="F69" s="53"/>
      <c r="G69" s="18"/>
      <c r="H69" s="18"/>
      <c r="I69" s="18"/>
      <c r="J69" s="19"/>
      <c r="K69" s="19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  <c r="KX69" s="27"/>
      <c r="KY69" s="27"/>
      <c r="KZ69" s="27"/>
      <c r="LA69" s="27"/>
      <c r="LB69" s="27"/>
      <c r="LC69" s="27"/>
      <c r="LD69" s="27"/>
      <c r="LE69" s="27"/>
      <c r="LF69" s="27"/>
      <c r="LG69" s="27"/>
      <c r="LH69" s="27"/>
      <c r="LI69" s="27"/>
      <c r="LJ69" s="27"/>
      <c r="LK69" s="27"/>
      <c r="LL69" s="27"/>
      <c r="LM69" s="27"/>
      <c r="LN69" s="27"/>
      <c r="LO69" s="27"/>
      <c r="LP69" s="27"/>
      <c r="LQ69" s="27"/>
      <c r="LR69" s="27"/>
      <c r="LS69" s="27"/>
      <c r="LT69" s="27"/>
      <c r="LU69" s="27"/>
      <c r="LV69" s="27"/>
      <c r="LW69" s="27"/>
      <c r="LX69" s="27"/>
      <c r="LY69" s="27"/>
      <c r="LZ69" s="27"/>
      <c r="MA69" s="27"/>
      <c r="MB69" s="27"/>
      <c r="MC69" s="27"/>
      <c r="MD69" s="27"/>
      <c r="ME69" s="27"/>
      <c r="MF69" s="27"/>
      <c r="MG69" s="27"/>
      <c r="MH69" s="27"/>
      <c r="MI69" s="27"/>
      <c r="MJ69" s="27"/>
      <c r="MK69" s="27"/>
      <c r="ML69" s="27"/>
      <c r="MM69" s="27"/>
      <c r="MN69" s="27"/>
      <c r="MO69" s="27"/>
      <c r="MP69" s="27"/>
      <c r="MQ69" s="27"/>
      <c r="MR69" s="27"/>
      <c r="MS69" s="27"/>
      <c r="MT69" s="27"/>
      <c r="MU69" s="27"/>
      <c r="MV69" s="27"/>
      <c r="MW69" s="27"/>
      <c r="MX69" s="27"/>
      <c r="MY69" s="27"/>
      <c r="MZ69" s="27"/>
      <c r="NA69" s="27"/>
      <c r="NB69" s="27"/>
      <c r="NC69" s="27"/>
      <c r="ND69" s="27"/>
      <c r="NE69" s="27"/>
      <c r="NF69" s="27"/>
      <c r="NG69" s="27"/>
      <c r="NH69" s="27"/>
      <c r="NI69" s="27"/>
      <c r="NJ69" s="27"/>
      <c r="NK69" s="27"/>
      <c r="NL69" s="27"/>
      <c r="NM69" s="27"/>
      <c r="NN69" s="27"/>
      <c r="NO69" s="27"/>
      <c r="NP69" s="27"/>
      <c r="NQ69" s="27"/>
      <c r="NR69" s="27"/>
      <c r="NS69" s="27"/>
      <c r="NT69" s="27"/>
      <c r="NU69" s="27"/>
      <c r="NV69" s="27"/>
      <c r="NW69" s="27"/>
      <c r="NX69" s="27"/>
      <c r="NY69" s="27"/>
      <c r="NZ69" s="27"/>
      <c r="OA69" s="27"/>
      <c r="OB69" s="27"/>
      <c r="OC69" s="27"/>
      <c r="OD69" s="27"/>
      <c r="OE69" s="27"/>
      <c r="OF69" s="27"/>
      <c r="OG69" s="27"/>
      <c r="OH69" s="27"/>
      <c r="OI69" s="27"/>
      <c r="OJ69" s="27"/>
      <c r="OK69" s="27"/>
      <c r="OL69" s="27"/>
      <c r="OM69" s="27"/>
      <c r="ON69" s="27"/>
      <c r="OO69" s="27"/>
      <c r="OP69" s="27"/>
      <c r="OQ69" s="27"/>
      <c r="OR69" s="27"/>
      <c r="OS69" s="27"/>
      <c r="OT69" s="27"/>
      <c r="OU69" s="27"/>
      <c r="OV69" s="27"/>
      <c r="OW69" s="27"/>
      <c r="OX69" s="27"/>
      <c r="OY69" s="27"/>
      <c r="OZ69" s="27"/>
      <c r="PA69" s="27"/>
      <c r="PB69" s="27"/>
      <c r="PC69" s="27"/>
      <c r="PD69" s="27"/>
      <c r="PE69" s="27"/>
      <c r="PF69" s="27"/>
      <c r="PG69" s="27"/>
      <c r="PH69" s="27"/>
      <c r="PI69" s="27"/>
      <c r="PJ69" s="27"/>
      <c r="PK69" s="27"/>
      <c r="PL69" s="27"/>
      <c r="PM69" s="27"/>
      <c r="PN69" s="27"/>
      <c r="PO69" s="27"/>
      <c r="PP69" s="27"/>
      <c r="PQ69" s="27"/>
      <c r="PR69" s="27"/>
      <c r="PS69" s="27"/>
      <c r="PT69" s="27"/>
      <c r="PU69" s="27"/>
      <c r="PV69" s="27"/>
      <c r="PW69" s="27"/>
      <c r="PX69" s="27"/>
      <c r="PY69" s="27"/>
      <c r="PZ69" s="27"/>
      <c r="QA69" s="27"/>
      <c r="QB69" s="27"/>
      <c r="QC69" s="27"/>
      <c r="QD69" s="27"/>
      <c r="QE69" s="27"/>
      <c r="QF69" s="27"/>
      <c r="QG69" s="27"/>
      <c r="QH69" s="27"/>
      <c r="QI69" s="27"/>
      <c r="QJ69" s="27"/>
      <c r="QK69" s="27"/>
      <c r="QL69" s="27"/>
      <c r="QM69" s="27"/>
      <c r="QN69" s="27"/>
      <c r="QO69" s="27"/>
      <c r="QP69" s="27"/>
      <c r="QQ69" s="27"/>
      <c r="QR69" s="27"/>
      <c r="QS69" s="27"/>
      <c r="QT69" s="27"/>
      <c r="QU69" s="27"/>
      <c r="QV69" s="27"/>
      <c r="QW69" s="27"/>
      <c r="QX69" s="27"/>
      <c r="QY69" s="27"/>
      <c r="QZ69" s="27"/>
      <c r="RA69" s="27"/>
      <c r="RB69" s="27"/>
      <c r="RC69" s="27"/>
      <c r="RD69" s="27"/>
      <c r="RE69" s="27"/>
      <c r="RF69" s="27"/>
      <c r="RG69" s="27"/>
      <c r="RH69" s="27"/>
      <c r="RI69" s="27"/>
      <c r="RJ69" s="27"/>
      <c r="RK69" s="27"/>
      <c r="RL69" s="27"/>
      <c r="RM69" s="27"/>
      <c r="RN69" s="27"/>
      <c r="RO69" s="27"/>
      <c r="RP69" s="27"/>
      <c r="RQ69" s="27"/>
      <c r="RR69" s="27"/>
      <c r="RS69" s="27"/>
      <c r="RT69" s="27"/>
      <c r="RU69" s="27"/>
      <c r="RV69" s="27"/>
      <c r="RW69" s="27"/>
      <c r="RX69" s="27"/>
      <c r="RY69" s="27"/>
      <c r="RZ69" s="27"/>
      <c r="SA69" s="27"/>
      <c r="SB69" s="27"/>
      <c r="SC69" s="27"/>
      <c r="SD69" s="27"/>
      <c r="SE69" s="27"/>
      <c r="SF69" s="27"/>
      <c r="SG69" s="27"/>
      <c r="SH69" s="27"/>
      <c r="SI69" s="27"/>
      <c r="SJ69" s="27"/>
      <c r="SK69" s="27"/>
      <c r="SL69" s="27"/>
      <c r="SM69" s="27"/>
      <c r="SN69" s="27"/>
      <c r="SO69" s="27"/>
      <c r="SP69" s="27"/>
      <c r="SQ69" s="27"/>
      <c r="SR69" s="27"/>
      <c r="SS69" s="27"/>
      <c r="ST69" s="27"/>
      <c r="SU69" s="27"/>
      <c r="SV69" s="27"/>
      <c r="SW69" s="27"/>
      <c r="SX69" s="27"/>
      <c r="SY69" s="27"/>
      <c r="SZ69" s="27"/>
      <c r="TA69" s="27"/>
      <c r="TB69" s="27"/>
      <c r="TC69" s="27"/>
      <c r="TD69" s="27"/>
      <c r="TE69" s="27"/>
      <c r="TF69" s="27"/>
      <c r="TG69" s="27"/>
      <c r="TH69" s="27"/>
      <c r="TI69" s="27"/>
      <c r="TJ69" s="27"/>
      <c r="TK69" s="27"/>
      <c r="TL69" s="27"/>
      <c r="TM69" s="27"/>
      <c r="TN69" s="27"/>
      <c r="TO69" s="27"/>
      <c r="TP69" s="27"/>
      <c r="TQ69" s="27"/>
      <c r="TR69" s="27"/>
      <c r="TS69" s="27"/>
      <c r="TT69" s="27"/>
      <c r="TU69" s="27"/>
      <c r="TV69" s="27"/>
      <c r="TW69" s="27"/>
      <c r="TX69" s="27"/>
      <c r="TY69" s="27"/>
      <c r="TZ69" s="27"/>
      <c r="UA69" s="27"/>
      <c r="UB69" s="27"/>
      <c r="UC69" s="27"/>
      <c r="UD69" s="27"/>
      <c r="UE69" s="27"/>
      <c r="UF69" s="27"/>
      <c r="UG69" s="27"/>
      <c r="UH69" s="27"/>
      <c r="UI69" s="27"/>
      <c r="UJ69" s="27"/>
      <c r="UK69" s="27"/>
      <c r="UL69" s="27"/>
      <c r="UM69" s="27"/>
      <c r="UN69" s="27"/>
      <c r="UO69" s="27"/>
      <c r="UP69" s="27"/>
      <c r="UQ69" s="27"/>
      <c r="UR69" s="27"/>
      <c r="US69" s="27"/>
      <c r="UT69" s="27"/>
      <c r="UU69" s="27"/>
      <c r="UV69" s="27"/>
      <c r="UW69" s="27"/>
      <c r="UX69" s="27"/>
      <c r="UY69" s="27"/>
      <c r="UZ69" s="27"/>
      <c r="VA69" s="27"/>
      <c r="VB69" s="27"/>
      <c r="VC69" s="27"/>
      <c r="VD69" s="27"/>
      <c r="VE69" s="27"/>
      <c r="VF69" s="27"/>
      <c r="VG69" s="27"/>
      <c r="VH69" s="27"/>
      <c r="VI69" s="27"/>
      <c r="VJ69" s="27"/>
      <c r="VK69" s="27"/>
      <c r="VL69" s="27"/>
      <c r="VM69" s="27"/>
      <c r="VN69" s="27"/>
      <c r="VO69" s="27"/>
      <c r="VP69" s="27"/>
      <c r="VQ69" s="27"/>
      <c r="VR69" s="27"/>
      <c r="VS69" s="27"/>
      <c r="VT69" s="27"/>
      <c r="VU69" s="27"/>
      <c r="VV69" s="27"/>
      <c r="VW69" s="27"/>
      <c r="VX69" s="27"/>
      <c r="VY69" s="27"/>
      <c r="VZ69" s="27"/>
      <c r="WA69" s="27"/>
      <c r="WB69" s="27"/>
      <c r="WC69" s="27"/>
      <c r="WD69" s="27"/>
      <c r="WE69" s="27"/>
      <c r="WF69" s="27"/>
      <c r="WG69" s="27"/>
      <c r="WH69" s="27"/>
      <c r="WI69" s="27"/>
      <c r="WJ69" s="27"/>
      <c r="WK69" s="27"/>
      <c r="WL69" s="27"/>
      <c r="WM69" s="27"/>
      <c r="WN69" s="27"/>
      <c r="WO69" s="27"/>
      <c r="WP69" s="27"/>
      <c r="WQ69" s="27"/>
      <c r="WR69" s="27"/>
      <c r="WS69" s="27"/>
      <c r="WT69" s="27"/>
      <c r="WU69" s="27"/>
      <c r="WV69" s="27"/>
      <c r="WW69" s="27"/>
      <c r="WX69" s="27"/>
      <c r="WY69" s="27"/>
      <c r="WZ69" s="27"/>
      <c r="XA69" s="27"/>
      <c r="XB69" s="27"/>
      <c r="XC69" s="27"/>
      <c r="XD69" s="27"/>
      <c r="XE69" s="27"/>
      <c r="XF69" s="27"/>
      <c r="XG69" s="27"/>
      <c r="XH69" s="27"/>
      <c r="XI69" s="27"/>
      <c r="XJ69" s="27"/>
      <c r="XK69" s="27"/>
      <c r="XL69" s="27"/>
      <c r="XM69" s="27"/>
      <c r="XN69" s="27"/>
      <c r="XO69" s="27"/>
      <c r="XP69" s="27"/>
      <c r="XQ69" s="27"/>
      <c r="XR69" s="27"/>
      <c r="XS69" s="27"/>
      <c r="XT69" s="27"/>
      <c r="XU69" s="27"/>
      <c r="XV69" s="27"/>
      <c r="XW69" s="27"/>
      <c r="XX69" s="27"/>
      <c r="XY69" s="27"/>
      <c r="XZ69" s="27"/>
      <c r="YA69" s="27"/>
      <c r="YB69" s="27"/>
      <c r="YC69" s="27"/>
      <c r="YD69" s="27"/>
      <c r="YE69" s="27"/>
      <c r="YF69" s="27"/>
      <c r="YG69" s="27"/>
      <c r="YH69" s="27"/>
      <c r="YI69" s="27"/>
      <c r="YJ69" s="27"/>
      <c r="YK69" s="27"/>
      <c r="YL69" s="27"/>
      <c r="YM69" s="27"/>
      <c r="YN69" s="27"/>
      <c r="YO69" s="27"/>
      <c r="YP69" s="27"/>
      <c r="YQ69" s="27"/>
      <c r="YR69" s="27"/>
      <c r="YS69" s="27"/>
      <c r="YT69" s="27"/>
      <c r="YU69" s="27"/>
      <c r="YV69" s="27"/>
      <c r="YW69" s="27"/>
      <c r="YX69" s="27"/>
      <c r="YY69" s="27"/>
      <c r="YZ69" s="27"/>
      <c r="ZA69" s="27"/>
      <c r="ZB69" s="27"/>
      <c r="ZC69" s="27"/>
      <c r="ZD69" s="27"/>
      <c r="ZE69" s="27"/>
      <c r="ZF69" s="27"/>
      <c r="ZG69" s="27"/>
      <c r="ZH69" s="27"/>
      <c r="ZI69" s="27"/>
      <c r="ZJ69" s="27"/>
      <c r="ZK69" s="27"/>
      <c r="ZL69" s="27"/>
      <c r="ZM69" s="27"/>
      <c r="ZN69" s="27"/>
      <c r="ZO69" s="27"/>
      <c r="ZP69" s="27"/>
      <c r="ZQ69" s="27"/>
      <c r="ZR69" s="27"/>
      <c r="ZS69" s="27"/>
      <c r="ZT69" s="27"/>
      <c r="ZU69" s="27"/>
      <c r="ZV69" s="27"/>
      <c r="ZW69" s="27"/>
      <c r="ZX69" s="27"/>
      <c r="ZY69" s="27"/>
      <c r="ZZ69" s="27"/>
      <c r="AAA69" s="27"/>
      <c r="AAB69" s="27"/>
      <c r="AAC69" s="27"/>
      <c r="AAD69" s="27"/>
      <c r="AAE69" s="27"/>
      <c r="AAF69" s="27"/>
      <c r="AAG69" s="27"/>
      <c r="AAH69" s="27"/>
      <c r="AAI69" s="27"/>
      <c r="AAJ69" s="27"/>
      <c r="AAK69" s="27"/>
      <c r="AAL69" s="27"/>
      <c r="AAM69" s="27"/>
      <c r="AAN69" s="27"/>
      <c r="AAO69" s="27"/>
      <c r="AAP69" s="27"/>
      <c r="AAQ69" s="27"/>
      <c r="AAR69" s="27"/>
      <c r="AAS69" s="27"/>
      <c r="AAT69" s="27"/>
      <c r="AAU69" s="27"/>
      <c r="AAV69" s="27"/>
      <c r="AAW69" s="27"/>
      <c r="AAX69" s="27"/>
      <c r="AAY69" s="27"/>
      <c r="AAZ69" s="27"/>
      <c r="ABA69" s="27"/>
      <c r="ABB69" s="27"/>
      <c r="ABC69" s="27"/>
      <c r="ABD69" s="27"/>
      <c r="ABE69" s="27"/>
      <c r="ABF69" s="27"/>
      <c r="ABG69" s="27"/>
      <c r="ABH69" s="27"/>
      <c r="ABI69" s="27"/>
      <c r="ABJ69" s="27"/>
      <c r="ABK69" s="27"/>
      <c r="ABL69" s="27"/>
      <c r="ABM69" s="27"/>
      <c r="ABN69" s="27"/>
      <c r="ABO69" s="27"/>
      <c r="ABP69" s="27"/>
      <c r="ABQ69" s="27"/>
      <c r="ABR69" s="27"/>
      <c r="ABS69" s="27"/>
      <c r="ABT69" s="27"/>
      <c r="ABU69" s="27"/>
      <c r="ABV69" s="27"/>
      <c r="ABW69" s="27"/>
      <c r="ABX69" s="27"/>
      <c r="ABY69" s="27"/>
      <c r="ABZ69" s="27"/>
      <c r="ACA69" s="27"/>
      <c r="ACB69" s="27"/>
      <c r="ACC69" s="27"/>
      <c r="ACD69" s="27"/>
      <c r="ACE69" s="27"/>
      <c r="ACF69" s="27"/>
      <c r="ACG69" s="27"/>
      <c r="ACH69" s="27"/>
      <c r="ACI69" s="27"/>
      <c r="ACJ69" s="27"/>
      <c r="ACK69" s="27"/>
      <c r="ACL69" s="27"/>
      <c r="ACM69" s="27"/>
      <c r="ACN69" s="27"/>
      <c r="ACO69" s="27"/>
      <c r="ACP69" s="27"/>
      <c r="ACQ69" s="27"/>
      <c r="ACR69" s="27"/>
      <c r="ACS69" s="27"/>
      <c r="ACT69" s="27"/>
      <c r="ACU69" s="27"/>
      <c r="ACV69" s="27"/>
      <c r="ACW69" s="27"/>
      <c r="ACX69" s="27"/>
      <c r="ACY69" s="27"/>
      <c r="ACZ69" s="27"/>
      <c r="ADA69" s="27"/>
      <c r="ADB69" s="27"/>
      <c r="ADC69" s="27"/>
      <c r="ADD69" s="27"/>
      <c r="ADE69" s="27"/>
      <c r="ADF69" s="27"/>
      <c r="ADG69" s="27"/>
      <c r="ADH69" s="27"/>
      <c r="ADI69" s="27"/>
      <c r="ADJ69" s="27"/>
      <c r="ADK69" s="27"/>
      <c r="ADL69" s="27"/>
      <c r="ADM69" s="27"/>
      <c r="ADN69" s="27"/>
      <c r="ADO69" s="27"/>
      <c r="ADP69" s="27"/>
      <c r="ADQ69" s="27"/>
      <c r="ADR69" s="27"/>
      <c r="ADS69" s="27"/>
      <c r="ADT69" s="27"/>
      <c r="ADU69" s="27"/>
      <c r="ADV69" s="27"/>
      <c r="ADW69" s="27"/>
      <c r="ADX69" s="27"/>
      <c r="ADY69" s="27"/>
      <c r="ADZ69" s="27"/>
      <c r="AEA69" s="27"/>
      <c r="AEB69" s="27"/>
      <c r="AEC69" s="27"/>
      <c r="AED69" s="27"/>
      <c r="AEE69" s="27"/>
      <c r="AEF69" s="27"/>
      <c r="AEG69" s="27"/>
      <c r="AEH69" s="27"/>
      <c r="AEI69" s="27"/>
      <c r="AEJ69" s="27"/>
      <c r="AEK69" s="27"/>
      <c r="AEL69" s="27"/>
      <c r="AEM69" s="27"/>
      <c r="AEN69" s="27"/>
      <c r="AEO69" s="27"/>
      <c r="AEP69" s="27"/>
      <c r="AEQ69" s="27"/>
      <c r="AER69" s="27"/>
      <c r="AES69" s="27"/>
      <c r="AET69" s="27"/>
      <c r="AEU69" s="27"/>
      <c r="AEV69" s="27"/>
      <c r="AEW69" s="27"/>
      <c r="AEX69" s="27"/>
      <c r="AEY69" s="27"/>
      <c r="AEZ69" s="27"/>
      <c r="AFA69" s="27"/>
      <c r="AFB69" s="27"/>
      <c r="AFC69" s="27"/>
      <c r="AFD69" s="27"/>
      <c r="AFE69" s="27"/>
      <c r="AFF69" s="27"/>
      <c r="AFG69" s="27"/>
      <c r="AFH69" s="27"/>
      <c r="AFI69" s="27"/>
      <c r="AFJ69" s="27"/>
      <c r="AFK69" s="27"/>
      <c r="AFL69" s="27"/>
      <c r="AFM69" s="27"/>
      <c r="AFN69" s="27"/>
      <c r="AFO69" s="27"/>
      <c r="AFP69" s="27"/>
      <c r="AFQ69" s="27"/>
      <c r="AFR69" s="27"/>
      <c r="AFS69" s="27"/>
      <c r="AFT69" s="27"/>
      <c r="AFU69" s="27"/>
      <c r="AFV69" s="27"/>
      <c r="AFW69" s="27"/>
      <c r="AFX69" s="27"/>
      <c r="AFY69" s="27"/>
      <c r="AFZ69" s="27"/>
      <c r="AGA69" s="27"/>
      <c r="AGB69" s="27"/>
      <c r="AGC69" s="27"/>
      <c r="AGD69" s="27"/>
      <c r="AGE69" s="27"/>
      <c r="AGF69" s="27"/>
      <c r="AGG69" s="27"/>
      <c r="AGH69" s="27"/>
      <c r="AGI69" s="27"/>
      <c r="AGJ69" s="27"/>
      <c r="AGK69" s="27"/>
      <c r="AGL69" s="27"/>
      <c r="AGM69" s="27"/>
      <c r="AGN69" s="27"/>
      <c r="AGO69" s="27"/>
      <c r="AGP69" s="27"/>
      <c r="AGQ69" s="27"/>
      <c r="AGR69" s="27"/>
      <c r="AGS69" s="27"/>
      <c r="AGT69" s="27"/>
      <c r="AGU69" s="27"/>
      <c r="AGV69" s="27"/>
      <c r="AGW69" s="27"/>
      <c r="AGX69" s="27"/>
      <c r="AGY69" s="27"/>
      <c r="AGZ69" s="27"/>
      <c r="AHA69" s="27"/>
      <c r="AHB69" s="27"/>
      <c r="AHC69" s="27"/>
      <c r="AHD69" s="27"/>
      <c r="AHE69" s="27"/>
      <c r="AHF69" s="27"/>
      <c r="AHG69" s="27"/>
      <c r="AHH69" s="27"/>
      <c r="AHI69" s="27"/>
      <c r="AHJ69" s="27"/>
      <c r="AHK69" s="27"/>
      <c r="AHL69" s="27"/>
      <c r="AHM69" s="27"/>
      <c r="AHN69" s="27"/>
      <c r="AHO69" s="27"/>
      <c r="AHP69" s="27"/>
      <c r="AHQ69" s="27"/>
      <c r="AHR69" s="27"/>
      <c r="AHS69" s="27"/>
      <c r="AHT69" s="27"/>
      <c r="AHU69" s="27"/>
      <c r="AHV69" s="27"/>
      <c r="AHW69" s="27"/>
      <c r="AHX69" s="27"/>
      <c r="AHY69" s="27"/>
      <c r="AHZ69" s="27"/>
      <c r="AIA69" s="27"/>
      <c r="AIB69" s="27"/>
      <c r="AIC69" s="27"/>
      <c r="AID69" s="27"/>
      <c r="AIE69" s="27"/>
      <c r="AIF69" s="27"/>
      <c r="AIG69" s="27"/>
      <c r="AIH69" s="27"/>
      <c r="AII69" s="27"/>
      <c r="AIJ69" s="27"/>
      <c r="AIK69" s="27"/>
      <c r="AIL69" s="27"/>
      <c r="AIM69" s="27"/>
      <c r="AIN69" s="27"/>
      <c r="AIO69" s="27"/>
      <c r="AIP69" s="27"/>
      <c r="AIQ69" s="27"/>
      <c r="AIR69" s="27"/>
      <c r="AIS69" s="27"/>
      <c r="AIT69" s="27"/>
      <c r="AIU69" s="27"/>
      <c r="AIV69" s="27"/>
      <c r="AIW69" s="27"/>
      <c r="AIX69" s="27"/>
      <c r="AIY69" s="27"/>
      <c r="AIZ69" s="27"/>
      <c r="AJA69" s="27"/>
      <c r="AJB69" s="27"/>
      <c r="AJC69" s="27"/>
      <c r="AJD69" s="27"/>
      <c r="AJE69" s="27"/>
      <c r="AJF69" s="27"/>
      <c r="AJG69" s="27"/>
      <c r="AJH69" s="27"/>
      <c r="AJI69" s="27"/>
      <c r="AJJ69" s="27"/>
      <c r="AJK69" s="27"/>
      <c r="AJL69" s="27"/>
      <c r="AJM69" s="27"/>
      <c r="AJN69" s="27"/>
      <c r="AJO69" s="27"/>
      <c r="AJP69" s="27"/>
      <c r="AJQ69" s="27"/>
      <c r="AJR69" s="27"/>
      <c r="AJS69" s="27"/>
      <c r="AJT69" s="27"/>
      <c r="AJU69" s="27"/>
      <c r="AJV69" s="27"/>
      <c r="AJW69" s="27"/>
      <c r="AJX69" s="27"/>
      <c r="AJY69" s="27"/>
      <c r="AJZ69" s="27"/>
      <c r="AKA69" s="27"/>
      <c r="AKB69" s="27"/>
      <c r="AKC69" s="27"/>
      <c r="AKD69" s="27"/>
      <c r="AKE69" s="27"/>
      <c r="AKF69" s="27"/>
      <c r="AKG69" s="27"/>
      <c r="AKH69" s="27"/>
      <c r="AKI69" s="27"/>
      <c r="AKJ69" s="27"/>
      <c r="AKK69" s="27"/>
      <c r="AKL69" s="27"/>
      <c r="AKM69" s="27"/>
      <c r="AKN69" s="27"/>
      <c r="AKO69" s="27"/>
      <c r="AKP69" s="27"/>
      <c r="AKQ69" s="27"/>
      <c r="AKR69" s="27"/>
      <c r="AKS69" s="27"/>
      <c r="AKT69" s="27"/>
      <c r="AKU69" s="27"/>
      <c r="AKV69" s="27"/>
      <c r="AKW69" s="27"/>
      <c r="AKX69" s="27"/>
      <c r="AKY69" s="27"/>
      <c r="AKZ69" s="27"/>
      <c r="ALA69" s="27"/>
      <c r="ALB69" s="27"/>
      <c r="ALC69" s="27"/>
      <c r="ALD69" s="27"/>
      <c r="ALE69" s="27"/>
      <c r="ALF69" s="27"/>
      <c r="ALG69" s="27"/>
      <c r="ALH69" s="27"/>
      <c r="ALI69" s="27"/>
      <c r="ALJ69" s="27"/>
      <c r="ALK69" s="27"/>
      <c r="ALL69" s="27"/>
      <c r="ALM69" s="27"/>
      <c r="ALN69" s="27"/>
      <c r="ALO69" s="27"/>
      <c r="ALP69" s="27"/>
      <c r="ALQ69" s="27"/>
      <c r="ALR69" s="27"/>
      <c r="ALS69" s="27"/>
      <c r="ALT69" s="27"/>
      <c r="ALU69" s="27"/>
      <c r="ALV69" s="27"/>
      <c r="ALW69" s="27"/>
      <c r="ALX69" s="27"/>
      <c r="ALY69" s="27"/>
      <c r="ALZ69" s="27"/>
      <c r="AMA69" s="27"/>
      <c r="AMB69" s="27"/>
      <c r="AMC69" s="27"/>
      <c r="AMD69" s="27"/>
      <c r="AME69" s="27"/>
      <c r="AMF69" s="27"/>
      <c r="AMG69" s="27"/>
      <c r="AMH69" s="27"/>
      <c r="AMI69" s="27"/>
      <c r="AMJ69" s="27"/>
      <c r="AMK69" s="27"/>
      <c r="AML69" s="27"/>
      <c r="AMM69" s="27"/>
      <c r="AMN69" s="27"/>
      <c r="AMO69" s="27"/>
    </row>
    <row r="70" spans="1:1029" ht="15.75" x14ac:dyDescent="0.25">
      <c r="A70" s="31" t="str">
        <f>IF(B12="Deutsch","Außenanlagen",IF(B12="English","garden / paths"))</f>
        <v>Außenanlagen</v>
      </c>
      <c r="B70" s="41" t="str">
        <f>IF(D20="Ja",B18*5/100,IF(D20="Yes",B18*5/100,IF(D20="Nein","",IF(D20="No",""))))</f>
        <v/>
      </c>
      <c r="C70" s="18"/>
      <c r="D70" s="41" t="str">
        <f>IF(D20="Ja",B70*30/100,IF(D20="Yes",B70*30/100,IF(D20="Nein","",IF(D20="No",""))))</f>
        <v/>
      </c>
      <c r="E70" s="18"/>
      <c r="F70" s="41" t="str">
        <f>IF(D20="Ja",B70*70/100,IF(D20="Yes",B70*70/100,IF(D20="Nein","",IF(D20="No",""))))</f>
        <v/>
      </c>
      <c r="G70" s="18"/>
      <c r="H70" s="41"/>
      <c r="I70" s="18"/>
      <c r="J70" s="42"/>
      <c r="K70" s="42"/>
    </row>
    <row r="71" spans="1:1029" ht="8.25" customHeight="1" x14ac:dyDescent="0.25">
      <c r="A71" s="31"/>
      <c r="B71" s="18"/>
      <c r="C71" s="18"/>
      <c r="D71" s="18"/>
      <c r="E71" s="18"/>
      <c r="F71" s="18"/>
      <c r="G71" s="18"/>
      <c r="H71" s="18"/>
      <c r="I71" s="18"/>
      <c r="J71" s="19"/>
      <c r="K71" s="19"/>
    </row>
    <row r="72" spans="1:1029" ht="15.75" x14ac:dyDescent="0.25">
      <c r="A72" s="31" t="str">
        <f>IF(B12="Deutsch","Summe gesamt",IF(B12="English","total"))</f>
        <v>Summe gesamt</v>
      </c>
      <c r="B72" s="40">
        <f>SUM(B24:B70)</f>
        <v>0</v>
      </c>
      <c r="C72" s="18"/>
      <c r="D72" s="40">
        <f>SUM(D24:D70)</f>
        <v>0</v>
      </c>
      <c r="E72" s="18"/>
      <c r="F72" s="40">
        <f>SUM(F24:F70)</f>
        <v>0</v>
      </c>
      <c r="G72" s="18"/>
      <c r="H72" s="40">
        <f>SUM(H24:H70)</f>
        <v>0</v>
      </c>
      <c r="I72" s="18"/>
    </row>
    <row r="73" spans="1:1029" ht="15.75" x14ac:dyDescent="0.25">
      <c r="A73" s="31"/>
      <c r="B73" s="18"/>
      <c r="C73" s="18"/>
      <c r="D73" s="18"/>
      <c r="E73" s="18"/>
      <c r="F73" s="18"/>
      <c r="G73" s="18"/>
      <c r="H73" s="18"/>
      <c r="I73" s="18"/>
      <c r="J73" s="27"/>
      <c r="K73" s="27"/>
    </row>
    <row r="74" spans="1:1029" ht="15.75" x14ac:dyDescent="0.25">
      <c r="A74" s="31" t="str">
        <f>IF(B12="Deutsch","Kaufpreis Grundstück",IF(B12="English","plot price"))</f>
        <v>Kaufpreis Grundstück</v>
      </c>
      <c r="B74" s="63"/>
      <c r="C74" s="18"/>
      <c r="D74" s="1"/>
      <c r="E74" s="1"/>
      <c r="F74" s="1"/>
      <c r="G74" s="1"/>
      <c r="H74" s="1"/>
      <c r="I74" s="19" t="str">
        <f>IF(B12="Deutsch","                                    Helferlste &amp; Eigenleistung",IF(B12="English","                                 personal contribution"))</f>
        <v xml:space="preserve">                                    Helferlste &amp; Eigenleistung</v>
      </c>
      <c r="J74" s="36"/>
      <c r="K74" s="37"/>
    </row>
    <row r="75" spans="1:1029" ht="15.75" x14ac:dyDescent="0.25">
      <c r="A75" s="31"/>
      <c r="B75" s="18"/>
      <c r="C75" s="18"/>
      <c r="D75" s="1"/>
      <c r="E75" s="1"/>
      <c r="F75" s="1"/>
      <c r="G75" s="1"/>
      <c r="H75" s="1"/>
      <c r="I75" s="19"/>
      <c r="J75" s="19"/>
      <c r="K75" s="7"/>
    </row>
    <row r="76" spans="1:1029" ht="15.75" x14ac:dyDescent="0.25">
      <c r="A76" s="31" t="str">
        <f>IF(B12="Deutsch","Nebenkosten Grundstück",IF(B12="English","additional costs plot"))</f>
        <v>Nebenkosten Grundstück</v>
      </c>
      <c r="B76" s="63"/>
      <c r="C76" s="18" t="s">
        <v>0</v>
      </c>
      <c r="D76" s="1"/>
      <c r="E76" s="1"/>
      <c r="F76" s="32" t="str">
        <f>IF(B12="Deutsch","Grunderwerbsteuer, Makler, Notar",IF(B12="English","taxes, agency, notary"))</f>
        <v>Grunderwerbsteuer, Makler, Notar</v>
      </c>
      <c r="G76" s="1"/>
      <c r="H76" s="1"/>
      <c r="I76" s="64" t="s">
        <v>3</v>
      </c>
      <c r="J76" s="64"/>
      <c r="K76" s="35"/>
      <c r="L76" s="7"/>
    </row>
    <row r="77" spans="1:1029" ht="15.75" x14ac:dyDescent="0.25">
      <c r="A77" s="7"/>
      <c r="B77" s="7"/>
      <c r="C77" s="7"/>
      <c r="D77" s="7"/>
      <c r="E77" s="7"/>
      <c r="F77" s="7"/>
      <c r="G77" s="7"/>
      <c r="H77" s="7"/>
      <c r="I77" s="46"/>
      <c r="J77" s="46"/>
      <c r="K77" s="7"/>
    </row>
    <row r="78" spans="1:1029" ht="15.75" x14ac:dyDescent="0.25">
      <c r="B78" s="7"/>
      <c r="C78" s="7"/>
      <c r="D78" s="7"/>
      <c r="E78" s="7"/>
      <c r="F78" s="7"/>
      <c r="G78" s="7"/>
      <c r="H78" s="7"/>
      <c r="I78" s="47"/>
      <c r="J78" s="47"/>
      <c r="K78" s="7"/>
    </row>
    <row r="79" spans="1:1029" ht="18" x14ac:dyDescent="0.25">
      <c r="A79" s="61" t="str">
        <f>IF(B12="Deutsch","Wichtig!:",IF(B12="English","important!:"))</f>
        <v>Wichtig!:</v>
      </c>
      <c r="B79" s="60" t="str">
        <f>IF(B12="Deutsch","Die Kostenaufstellung wird trotz Werksvertrag benötigt",IF(B12="English","Despite a contract with a building company exists, this calculation is mandatory. "))</f>
        <v>Die Kostenaufstellung wird trotz Werksvertrag benötigt</v>
      </c>
      <c r="C79" s="60"/>
      <c r="D79" s="60"/>
      <c r="E79" s="60"/>
      <c r="F79" s="60"/>
      <c r="G79" s="60"/>
      <c r="H79" s="60"/>
      <c r="I79" s="48"/>
      <c r="J79" s="48"/>
      <c r="K79" s="7"/>
    </row>
    <row r="80" spans="1:1029" ht="15.75" x14ac:dyDescent="0.25">
      <c r="I80" s="49"/>
      <c r="J80" s="49"/>
      <c r="K80" s="7"/>
    </row>
    <row r="81" spans="1:11" ht="15.75" x14ac:dyDescent="0.25">
      <c r="I81" s="5"/>
      <c r="J81" s="7"/>
      <c r="K81" s="7"/>
    </row>
    <row r="82" spans="1:11" x14ac:dyDescent="0.2">
      <c r="I82" s="5"/>
    </row>
    <row r="83" spans="1:11" x14ac:dyDescent="0.2">
      <c r="A83" s="33" t="str">
        <f>IF(B12="Deutsch","Ort, Datum; Unterschrift Bauherren",IF(B12="English","place, date; signature"))</f>
        <v>Ort, Datum; Unterschrift Bauherren</v>
      </c>
      <c r="B83" s="33"/>
      <c r="C83" s="33"/>
      <c r="F83" s="33" t="str">
        <f>IF(B12="Deutsch","Ort, Datum; Unterschrift Architekt oder Bauträger",IF(B12="English","place, date; signature architect or civil engineer"))</f>
        <v>Ort, Datum; Unterschrift Architekt oder Bauträger</v>
      </c>
      <c r="G83" s="33"/>
      <c r="H83" s="33"/>
      <c r="I83" s="34"/>
      <c r="J83" s="33"/>
    </row>
  </sheetData>
  <sheetProtection algorithmName="SHA-512" hashValue="MrpzF4LLSCBWZk2GYkfWesG323D/UhLFJi6Csz1+0wn3azTXi0jhsrk/fjMSRDipAADXg8U4nJMXgS/x6Y5oUg==" saltValue="/U7/ADCXsWEWO9rQf177+w==" spinCount="100000" sheet="1" objects="1" scenarios="1"/>
  <dataValidations count="2">
    <dataValidation type="list" allowBlank="1" showInputMessage="1" showErrorMessage="1" sqref="B12" xr:uid="{00000000-0002-0000-0000-000000000000}">
      <formula1>"Deutsch, English,"</formula1>
    </dataValidation>
    <dataValidation type="list" allowBlank="1" showInputMessage="1" showErrorMessage="1" sqref="D20" xr:uid="{00000000-0002-0000-0000-000001000000}">
      <formula1>"Ja, Yes, Nein, No,"</formula1>
    </dataValidation>
  </dataValidations>
  <pageMargins left="0" right="0" top="0.39409448818897641" bottom="0.39409448818897641" header="0" footer="0"/>
  <pageSetup paperSize="9" scale="75" fitToWidth="0" fitToHeight="0" pageOrder="overThenDown" orientation="portrait" useFirstPageNumber="1" r:id="rId1"/>
  <headerFooter>
    <oddFooter>&amp;C&amp;1#&amp;"Calibri"&amp;10&amp;K000000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Deutsch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Philipp-Maximilian Schultz</dc:creator>
  <cp:lastModifiedBy>Philipp M. Schultz</cp:lastModifiedBy>
  <cp:revision>17</cp:revision>
  <cp:lastPrinted>2023-10-19T12:34:52Z</cp:lastPrinted>
  <dcterms:created xsi:type="dcterms:W3CDTF">2020-07-21T15:05:44Z</dcterms:created>
  <dcterms:modified xsi:type="dcterms:W3CDTF">2023-11-08T12:28:17Z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2023-07-18T12:42:28Z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c5a376fe-6d49-42bf-a0bd-7d9649300250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